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lin\Dok C\1 Div Dok i arbeid\Måltall\TBF Resultatberegninger\"/>
    </mc:Choice>
  </mc:AlternateContent>
  <xr:revisionPtr revIDLastSave="0" documentId="13_ncr:1_{7E3B2791-44B9-4488-8CA4-CB7313EA2BCA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Ark1" sheetId="1" r:id="rId1"/>
  </sheets>
  <definedNames>
    <definedName name="F">'Ark1'!$D$78</definedName>
    <definedName name="invTBF">'Ark1'!$Q:$Q</definedName>
    <definedName name="Korr">'Ark1'!$N:$N</definedName>
    <definedName name="Minutter">'Ark1'!$M:$M</definedName>
    <definedName name="Mål">'Ark1'!$I:$I</definedName>
    <definedName name="N">'Ark1'!$I$79</definedName>
    <definedName name="Seilt_Tid">'Ark1'!$J:$J</definedName>
    <definedName name="Start">'Ark1'!$H:$H</definedName>
    <definedName name="TBF">'Ark1'!$F:$F</definedName>
    <definedName name="Tidminus">'Ark1'!$L:$L</definedName>
    <definedName name="TidPluss">'Ark1'!$K:$K</definedName>
    <definedName name="zInvTBF">'Ark1'!$Q$79</definedName>
    <definedName name="zSeiltTid">'Ark1'!$M$79</definedName>
    <definedName name="zTBF">'Ark1'!$F$79</definedName>
    <definedName name="zTBFxTid">'Ark1'!$P$79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5" i="1" l="1"/>
  <c r="Q9" i="1"/>
  <c r="F79" i="1"/>
  <c r="Q23" i="1" l="1"/>
  <c r="J23" i="1"/>
  <c r="M23" i="1" s="1"/>
  <c r="Q20" i="1"/>
  <c r="J20" i="1"/>
  <c r="M20" i="1" s="1"/>
  <c r="Q21" i="1"/>
  <c r="J21" i="1"/>
  <c r="M21" i="1" s="1"/>
  <c r="Q22" i="1"/>
  <c r="J22" i="1"/>
  <c r="M22" i="1" s="1"/>
  <c r="Q19" i="1"/>
  <c r="J19" i="1"/>
  <c r="M19" i="1" l="1"/>
  <c r="P22" i="1"/>
  <c r="P23" i="1"/>
  <c r="P20" i="1"/>
  <c r="P21" i="1"/>
  <c r="P19" i="1" l="1"/>
  <c r="Q10" i="1"/>
  <c r="J10" i="1"/>
  <c r="M10" i="1" s="1"/>
  <c r="Q12" i="1"/>
  <c r="J12" i="1"/>
  <c r="M12" i="1" s="1"/>
  <c r="Q15" i="1"/>
  <c r="J15" i="1"/>
  <c r="M15" i="1" s="1"/>
  <c r="P10" i="1" l="1"/>
  <c r="P12" i="1"/>
  <c r="P15" i="1"/>
  <c r="J14" i="1" l="1"/>
  <c r="M14" i="1" s="1"/>
  <c r="J11" i="1"/>
  <c r="M11" i="1" s="1"/>
  <c r="J16" i="1"/>
  <c r="M16" i="1" s="1"/>
  <c r="J13" i="1"/>
  <c r="M13" i="1" s="1"/>
  <c r="J9" i="1"/>
  <c r="M9" i="1" s="1"/>
  <c r="P9" i="1" l="1"/>
  <c r="M5" i="1"/>
  <c r="M79" i="1"/>
  <c r="I79" i="1"/>
  <c r="P13" i="1"/>
  <c r="Q14" i="1"/>
  <c r="Q16" i="1"/>
  <c r="Q13" i="1"/>
  <c r="Q11" i="1"/>
  <c r="Q79" i="1" l="1"/>
  <c r="M4" i="1"/>
  <c r="M6" i="1" s="1"/>
  <c r="P14" i="1"/>
  <c r="P16" i="1"/>
  <c r="P11" i="1"/>
  <c r="P79" i="1" l="1"/>
  <c r="D78" i="1" s="1"/>
  <c r="N9" i="1" s="1"/>
  <c r="N23" i="1" l="1"/>
  <c r="N20" i="1"/>
  <c r="N21" i="1"/>
  <c r="N22" i="1"/>
  <c r="N19" i="1"/>
  <c r="N10" i="1"/>
  <c r="N12" i="1"/>
  <c r="N15" i="1"/>
  <c r="N14" i="1"/>
  <c r="O9" i="1"/>
  <c r="N16" i="1"/>
  <c r="N11" i="1"/>
  <c r="N13" i="1"/>
  <c r="O10" i="1" l="1"/>
  <c r="A10" i="1" s="1"/>
  <c r="N5" i="1"/>
  <c r="N4" i="1"/>
  <c r="O22" i="1"/>
  <c r="O21" i="1"/>
  <c r="O20" i="1"/>
  <c r="O19" i="1"/>
  <c r="O23" i="1"/>
  <c r="A23" i="1" s="1"/>
  <c r="O15" i="1"/>
  <c r="O12" i="1"/>
  <c r="O13" i="1"/>
  <c r="O14" i="1"/>
  <c r="O11" i="1"/>
  <c r="O16" i="1"/>
  <c r="A20" i="1" l="1"/>
  <c r="A12" i="1"/>
  <c r="A14" i="1"/>
  <c r="A11" i="1"/>
  <c r="A13" i="1"/>
  <c r="A15" i="1"/>
  <c r="A22" i="1"/>
  <c r="A21" i="1"/>
  <c r="A16" i="1"/>
  <c r="N6" i="1"/>
  <c r="B20" i="1" l="1"/>
  <c r="B21" i="1" s="1"/>
  <c r="B22" i="1" s="1"/>
  <c r="B23" i="1" s="1"/>
  <c r="B9" i="1"/>
  <c r="B10" i="1" s="1"/>
  <c r="B11" i="1" s="1"/>
  <c r="B12" i="1" s="1"/>
  <c r="B13" i="1" s="1"/>
  <c r="B14" i="1" s="1"/>
  <c r="B15" i="1" s="1"/>
  <c r="B16" i="1" s="1"/>
</calcChain>
</file>

<file path=xl/sharedStrings.xml><?xml version="1.0" encoding="utf-8"?>
<sst xmlns="http://schemas.openxmlformats.org/spreadsheetml/2006/main" count="99" uniqueCount="87">
  <si>
    <t>Mål</t>
  </si>
  <si>
    <t>Start</t>
  </si>
  <si>
    <t>Seilt tid</t>
  </si>
  <si>
    <t>Minutter</t>
  </si>
  <si>
    <t>Nr.</t>
  </si>
  <si>
    <t>Seilnr.</t>
  </si>
  <si>
    <t>RS 30</t>
  </si>
  <si>
    <t>Korrigert
Tid</t>
  </si>
  <si>
    <t>FRØYA</t>
  </si>
  <si>
    <t>TBF</t>
  </si>
  <si>
    <t>Outliers</t>
  </si>
  <si>
    <t>Bufferlinje - nye linjer kan settes inn over</t>
  </si>
  <si>
    <t>Kopier outliers (ikke klipp) og lim inn her. Slett outliers tekst over, men ikke slett rader.</t>
  </si>
  <si>
    <t>Skipper</t>
  </si>
  <si>
    <t>Antall (N)</t>
  </si>
  <si>
    <t>Diff til båt foran</t>
  </si>
  <si>
    <t>Måltall 
x tid</t>
  </si>
  <si>
    <t>Tids-
korreksjon</t>
  </si>
  <si>
    <t>Statistisk korrigert resultatberegning</t>
  </si>
  <si>
    <t>Formel F=</t>
  </si>
  <si>
    <t>SUM</t>
  </si>
  <si>
    <t>måltall</t>
  </si>
  <si>
    <t>Seilt Tid</t>
  </si>
  <si>
    <t>MåltallxTid</t>
  </si>
  <si>
    <t>sum</t>
  </si>
  <si>
    <t>F=</t>
  </si>
  <si>
    <t>Bufferlinje - nye linjer kan settes inn under, også andre klasser med samme bane</t>
  </si>
  <si>
    <t>Skøyter</t>
  </si>
  <si>
    <t>F*(1-1/Måltall TBF)</t>
  </si>
  <si>
    <t>Inverse
Måltall</t>
  </si>
  <si>
    <t>Inverse</t>
  </si>
  <si>
    <t>Mål
passering</t>
  </si>
  <si>
    <t>RAAK</t>
  </si>
  <si>
    <t>Yngve Ottesen</t>
  </si>
  <si>
    <t>HAVFRUA</t>
  </si>
  <si>
    <t>Trygve Aanjesen</t>
  </si>
  <si>
    <t>Thor-Erik Gustavsen</t>
  </si>
  <si>
    <t>Jeppe Jul Nielsen</t>
  </si>
  <si>
    <t>KARUNA</t>
  </si>
  <si>
    <t>Finn Bjurvoll</t>
  </si>
  <si>
    <t>KAREN SOPHIE 2</t>
  </si>
  <si>
    <t>KRN 1532</t>
  </si>
  <si>
    <t>RS 30 RISØR II</t>
  </si>
  <si>
    <t>RS kopi FAYANCE</t>
  </si>
  <si>
    <t>FLICA II - 12mR</t>
  </si>
  <si>
    <t>N-14219</t>
  </si>
  <si>
    <t>E-15</t>
  </si>
  <si>
    <t>N-7749</t>
  </si>
  <si>
    <t>JOMFRUEN</t>
  </si>
  <si>
    <t>Knut Nordstaa</t>
  </si>
  <si>
    <t>Trond Stensvold</t>
  </si>
  <si>
    <t>Stein Victor Svendsen</t>
  </si>
  <si>
    <t>H 45</t>
  </si>
  <si>
    <t>FILIBUSTER</t>
  </si>
  <si>
    <t>Wilfred Stapefeldt</t>
  </si>
  <si>
    <t>Bermudarig.</t>
  </si>
  <si>
    <t>Timo Lantzseh</t>
  </si>
  <si>
    <t>CARMEN IV - 8mR</t>
  </si>
  <si>
    <t>F G 21</t>
  </si>
  <si>
    <t>E N-1690</t>
  </si>
  <si>
    <t>N-5066</t>
  </si>
  <si>
    <t>Torfinn Røed</t>
  </si>
  <si>
    <t>ANAHITA</t>
  </si>
  <si>
    <t>Christian Bunning</t>
  </si>
  <si>
    <t>K 14</t>
  </si>
  <si>
    <t>Jens Gran</t>
  </si>
  <si>
    <t>NOR-3</t>
  </si>
  <si>
    <t>Straffe-
tillegg</t>
  </si>
  <si>
    <t>Inverse
Måltall
1/TBF</t>
  </si>
  <si>
    <t>Arrangør: Risør Seilforening</t>
  </si>
  <si>
    <t>Resultater og måltall (TBF) beregnet av Jeppe Jul Nielsen.</t>
  </si>
  <si>
    <t>Klassiske Trebåter</t>
  </si>
  <si>
    <t>Godkjent
Seiltid
minutter</t>
  </si>
  <si>
    <t>Risør Trebåtfestival</t>
  </si>
  <si>
    <t>Risør Classic Regatta 6 august 2022</t>
  </si>
  <si>
    <t>Grafisk framstilling av tider, måtall og korrigert tid.</t>
  </si>
  <si>
    <t>Godtgjort
tid (-)</t>
  </si>
  <si>
    <t>Korreksjon pr måltall</t>
  </si>
  <si>
    <t>Tidskorreksjon pr måltall =</t>
  </si>
  <si>
    <t>(zTBF*zSeiltTid/N-zTBFxTID) / (zTBF*zInvTBF/N-N)</t>
  </si>
  <si>
    <t>i statistikk</t>
  </si>
  <si>
    <t>Diff maks/min &gt;</t>
  </si>
  <si>
    <t>Min. &gt;</t>
  </si>
  <si>
    <t>Maks. &gt;</t>
  </si>
  <si>
    <t>Tid til 
båt foran</t>
  </si>
  <si>
    <t>Mål
passer-
ing</t>
  </si>
  <si>
    <t>FAIR PLAY - Folkebåt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</si>
</sst>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hh:mm:ss;@"/>
  </numFmts>
  <fonts count="29" x14ac:knownFonts="1">
    <font>
      <sz val="10"/>
      <name val="Arial"/>
    </font>
    <font>
      <sz val="8"/>
      <name val="Arial"/>
    </font>
    <font>
      <b/>
      <u/>
      <sz val="26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b/>
      <sz val="14"/>
      <color theme="0"/>
      <name val="Times New Roman"/>
      <family val="1"/>
    </font>
    <font>
      <sz val="12"/>
      <color theme="0"/>
      <name val="Times New Roman"/>
      <family val="1"/>
    </font>
    <font>
      <sz val="10"/>
      <name val="Arial"/>
      <family val="2"/>
    </font>
    <font>
      <u/>
      <sz val="12"/>
      <name val="Times New Roman"/>
      <family val="1"/>
    </font>
    <font>
      <b/>
      <u/>
      <sz val="12"/>
      <name val="Times New Roman"/>
      <family val="1"/>
    </font>
    <font>
      <u/>
      <sz val="10"/>
      <name val="Times New Roman"/>
      <family val="1"/>
    </font>
    <font>
      <sz val="14"/>
      <name val="Times New Roman"/>
      <family val="1"/>
    </font>
    <font>
      <sz val="8"/>
      <name val="Times New Roman"/>
      <family val="1"/>
    </font>
    <font>
      <b/>
      <u/>
      <sz val="14"/>
      <name val="Times New Roman"/>
      <family val="1"/>
    </font>
    <font>
      <b/>
      <sz val="16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u/>
      <sz val="8"/>
      <name val="Times New Roman"/>
      <family val="1"/>
    </font>
    <font>
      <b/>
      <u/>
      <sz val="20"/>
      <name val="Times New Roman"/>
      <family val="1"/>
    </font>
    <font>
      <b/>
      <sz val="20"/>
      <name val="Times New Roman"/>
      <family val="1"/>
    </font>
    <font>
      <u/>
      <sz val="20"/>
      <name val="Times New Roman"/>
      <family val="1"/>
    </font>
    <font>
      <sz val="20"/>
      <name val="Times New Roman"/>
      <family val="1"/>
    </font>
    <font>
      <b/>
      <sz val="10"/>
      <name val="Times New Roman"/>
      <family val="1"/>
    </font>
    <font>
      <b/>
      <sz val="12"/>
      <color theme="0"/>
      <name val="Times New Roman"/>
      <family val="1"/>
    </font>
    <font>
      <b/>
      <sz val="10"/>
      <color theme="0"/>
      <name val="Times New Roman"/>
      <family val="1"/>
    </font>
    <font>
      <b/>
      <sz val="9"/>
      <color theme="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darkGray"/>
    </fill>
    <fill>
      <patternFill patternType="darkGray">
        <bgColor theme="4" tint="0.59999389629810485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2" fillId="0" borderId="0" xfId="0" applyFont="1" applyFill="1" applyProtection="1"/>
    <xf numFmtId="0" fontId="3" fillId="0" borderId="0" xfId="0" applyFont="1" applyFill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4" fillId="0" borderId="0" xfId="0" applyFont="1" applyFill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5" fillId="0" borderId="0" xfId="0" applyFont="1" applyFill="1" applyAlignment="1" applyProtection="1">
      <alignment horizontal="center"/>
    </xf>
    <xf numFmtId="2" fontId="4" fillId="0" borderId="0" xfId="0" applyNumberFormat="1" applyFont="1" applyFill="1" applyAlignment="1" applyProtection="1">
      <alignment horizontal="center"/>
    </xf>
    <xf numFmtId="3" fontId="4" fillId="0" borderId="0" xfId="0" applyNumberFormat="1" applyFont="1" applyFill="1" applyAlignment="1" applyProtection="1">
      <alignment horizontal="right"/>
    </xf>
    <xf numFmtId="0" fontId="4" fillId="0" borderId="0" xfId="0" applyFont="1" applyFill="1" applyProtection="1"/>
    <xf numFmtId="0" fontId="5" fillId="0" borderId="2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/>
    </xf>
    <xf numFmtId="164" fontId="4" fillId="0" borderId="0" xfId="0" applyNumberFormat="1" applyFont="1" applyFill="1" applyAlignment="1" applyProtection="1">
      <alignment horizontal="center"/>
    </xf>
    <xf numFmtId="166" fontId="0" fillId="0" borderId="0" xfId="0" applyNumberFormat="1" applyAlignment="1">
      <alignment horizontal="center"/>
    </xf>
    <xf numFmtId="166" fontId="4" fillId="0" borderId="0" xfId="0" applyNumberFormat="1" applyFont="1" applyFill="1" applyAlignment="1" applyProtection="1">
      <alignment horizontal="center"/>
    </xf>
    <xf numFmtId="0" fontId="5" fillId="0" borderId="0" xfId="0" applyFont="1" applyFill="1" applyAlignment="1" applyProtection="1">
      <alignment horizontal="center" vertical="center"/>
    </xf>
    <xf numFmtId="0" fontId="7" fillId="0" borderId="0" xfId="0" applyFont="1" applyFill="1" applyAlignment="1" applyProtection="1">
      <alignment horizontal="center" vertical="center"/>
    </xf>
    <xf numFmtId="2" fontId="4" fillId="0" borderId="0" xfId="0" applyNumberFormat="1" applyFont="1" applyBorder="1" applyAlignment="1">
      <alignment horizontal="center"/>
    </xf>
    <xf numFmtId="2" fontId="5" fillId="0" borderId="2" xfId="0" applyNumberFormat="1" applyFont="1" applyFill="1" applyBorder="1" applyAlignment="1" applyProtection="1">
      <alignment horizontal="center" vertical="center"/>
    </xf>
    <xf numFmtId="165" fontId="5" fillId="0" borderId="2" xfId="0" applyNumberFormat="1" applyFont="1" applyFill="1" applyBorder="1" applyAlignment="1" applyProtection="1">
      <alignment horizontal="center" vertical="center" wrapText="1"/>
    </xf>
    <xf numFmtId="164" fontId="5" fillId="0" borderId="2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Protection="1"/>
    <xf numFmtId="2" fontId="4" fillId="0" borderId="0" xfId="0" applyNumberFormat="1" applyFont="1" applyFill="1" applyBorder="1" applyAlignment="1" applyProtection="1">
      <alignment horizontal="center"/>
    </xf>
    <xf numFmtId="3" fontId="4" fillId="0" borderId="0" xfId="0" applyNumberFormat="1" applyFont="1" applyFill="1" applyBorder="1" applyAlignment="1" applyProtection="1">
      <alignment horizontal="right"/>
    </xf>
    <xf numFmtId="0" fontId="7" fillId="0" borderId="0" xfId="0" applyFont="1" applyFill="1" applyBorder="1" applyAlignment="1" applyProtection="1">
      <alignment horizontal="center" vertical="center"/>
    </xf>
    <xf numFmtId="0" fontId="8" fillId="4" borderId="0" xfId="0" applyFont="1" applyFill="1" applyBorder="1" applyAlignment="1" applyProtection="1">
      <alignment horizontal="center" vertical="center"/>
    </xf>
    <xf numFmtId="0" fontId="9" fillId="4" borderId="0" xfId="0" applyFont="1" applyFill="1" applyBorder="1" applyAlignment="1" applyProtection="1">
      <alignment horizontal="left" vertical="center"/>
    </xf>
    <xf numFmtId="2" fontId="8" fillId="4" borderId="0" xfId="0" applyNumberFormat="1" applyFont="1" applyFill="1" applyBorder="1" applyAlignment="1" applyProtection="1">
      <alignment horizontal="center" vertical="center"/>
    </xf>
    <xf numFmtId="165" fontId="8" fillId="4" borderId="0" xfId="0" applyNumberFormat="1" applyFont="1" applyFill="1" applyBorder="1" applyAlignment="1" applyProtection="1">
      <alignment horizontal="center" vertical="center" wrapText="1"/>
    </xf>
    <xf numFmtId="164" fontId="8" fillId="4" borderId="0" xfId="0" applyNumberFormat="1" applyFont="1" applyFill="1" applyBorder="1" applyAlignment="1" applyProtection="1">
      <alignment horizontal="center" vertical="center" wrapText="1"/>
    </xf>
    <xf numFmtId="166" fontId="0" fillId="0" borderId="0" xfId="0" applyNumberFormat="1" applyBorder="1" applyAlignment="1">
      <alignment horizontal="center"/>
    </xf>
    <xf numFmtId="165" fontId="5" fillId="0" borderId="0" xfId="0" applyNumberFormat="1" applyFont="1" applyFill="1" applyAlignment="1" applyProtection="1">
      <alignment horizontal="center"/>
    </xf>
    <xf numFmtId="165" fontId="5" fillId="0" borderId="0" xfId="0" applyNumberFormat="1" applyFont="1" applyFill="1" applyBorder="1" applyAlignment="1" applyProtection="1">
      <alignment horizontal="center"/>
    </xf>
    <xf numFmtId="3" fontId="5" fillId="0" borderId="0" xfId="0" applyNumberFormat="1" applyFont="1" applyFill="1" applyAlignment="1" applyProtection="1">
      <alignment horizontal="center"/>
    </xf>
    <xf numFmtId="165" fontId="4" fillId="0" borderId="0" xfId="0" applyNumberFormat="1" applyFont="1" applyFill="1" applyAlignment="1" applyProtection="1">
      <alignment horizontal="center"/>
    </xf>
    <xf numFmtId="0" fontId="6" fillId="0" borderId="0" xfId="0" applyFont="1" applyFill="1" applyAlignment="1" applyProtection="1">
      <alignment horizontal="left"/>
    </xf>
    <xf numFmtId="0" fontId="5" fillId="0" borderId="2" xfId="0" applyFont="1" applyFill="1" applyBorder="1" applyAlignment="1" applyProtection="1">
      <alignment horizontal="left" vertical="center"/>
    </xf>
    <xf numFmtId="0" fontId="8" fillId="4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/>
    </xf>
    <xf numFmtId="0" fontId="10" fillId="0" borderId="0" xfId="0" applyFont="1"/>
    <xf numFmtId="0" fontId="3" fillId="0" borderId="0" xfId="0" applyFont="1" applyFill="1" applyBorder="1" applyAlignment="1" applyProtection="1">
      <alignment horizontal="left"/>
    </xf>
    <xf numFmtId="164" fontId="3" fillId="0" borderId="0" xfId="0" applyNumberFormat="1" applyFont="1" applyFill="1" applyBorder="1" applyAlignment="1" applyProtection="1">
      <alignment horizontal="left"/>
    </xf>
    <xf numFmtId="1" fontId="6" fillId="0" borderId="0" xfId="0" applyNumberFormat="1" applyFont="1" applyFill="1" applyBorder="1" applyAlignment="1" applyProtection="1">
      <alignment horizontal="right"/>
    </xf>
    <xf numFmtId="2" fontId="3" fillId="0" borderId="11" xfId="0" applyNumberFormat="1" applyFont="1" applyFill="1" applyBorder="1" applyAlignment="1" applyProtection="1">
      <alignment horizontal="center"/>
    </xf>
    <xf numFmtId="2" fontId="3" fillId="0" borderId="12" xfId="0" applyNumberFormat="1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</xf>
    <xf numFmtId="3" fontId="3" fillId="0" borderId="11" xfId="0" applyNumberFormat="1" applyFont="1" applyFill="1" applyBorder="1" applyAlignment="1" applyProtection="1">
      <alignment horizontal="center"/>
    </xf>
    <xf numFmtId="3" fontId="3" fillId="0" borderId="12" xfId="0" applyNumberFormat="1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/>
    </xf>
    <xf numFmtId="0" fontId="13" fillId="0" borderId="0" xfId="0" applyFont="1" applyFill="1" applyBorder="1" applyAlignment="1" applyProtection="1">
      <alignment horizontal="center"/>
    </xf>
    <xf numFmtId="165" fontId="8" fillId="4" borderId="0" xfId="0" applyNumberFormat="1" applyFont="1" applyFill="1" applyBorder="1" applyAlignment="1" applyProtection="1">
      <alignment horizontal="center" vertical="center"/>
    </xf>
    <xf numFmtId="0" fontId="9" fillId="4" borderId="0" xfId="0" applyFont="1" applyFill="1" applyBorder="1" applyAlignment="1" applyProtection="1">
      <alignment horizontal="center" vertical="center"/>
    </xf>
    <xf numFmtId="0" fontId="12" fillId="0" borderId="0" xfId="0" applyFont="1" applyFill="1" applyProtection="1"/>
    <xf numFmtId="0" fontId="11" fillId="0" borderId="0" xfId="0" applyFont="1" applyFill="1" applyAlignment="1" applyProtection="1">
      <alignment horizontal="left"/>
    </xf>
    <xf numFmtId="0" fontId="14" fillId="0" borderId="0" xfId="0" applyFont="1" applyFill="1" applyBorder="1" applyAlignment="1" applyProtection="1">
      <alignment horizontal="left"/>
    </xf>
    <xf numFmtId="0" fontId="5" fillId="0" borderId="5" xfId="0" applyFont="1" applyFill="1" applyBorder="1" applyAlignment="1" applyProtection="1">
      <alignment horizontal="center"/>
    </xf>
    <xf numFmtId="0" fontId="4" fillId="0" borderId="5" xfId="0" applyFont="1" applyFill="1" applyBorder="1" applyProtection="1"/>
    <xf numFmtId="0" fontId="14" fillId="0" borderId="5" xfId="0" applyFont="1" applyFill="1" applyBorder="1" applyAlignment="1" applyProtection="1">
      <alignment horizontal="right"/>
    </xf>
    <xf numFmtId="0" fontId="3" fillId="0" borderId="5" xfId="0" applyFont="1" applyFill="1" applyBorder="1" applyAlignment="1" applyProtection="1">
      <alignment horizontal="left"/>
    </xf>
    <xf numFmtId="1" fontId="6" fillId="0" borderId="5" xfId="0" applyNumberFormat="1" applyFont="1" applyFill="1" applyBorder="1" applyAlignment="1" applyProtection="1">
      <alignment horizontal="center"/>
    </xf>
    <xf numFmtId="0" fontId="4" fillId="0" borderId="6" xfId="0" applyFont="1" applyFill="1" applyBorder="1" applyProtection="1"/>
    <xf numFmtId="0" fontId="3" fillId="0" borderId="3" xfId="0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 vertical="center"/>
    </xf>
    <xf numFmtId="2" fontId="3" fillId="0" borderId="13" xfId="0" applyNumberFormat="1" applyFont="1" applyFill="1" applyBorder="1" applyAlignment="1" applyProtection="1">
      <alignment horizontal="center"/>
    </xf>
    <xf numFmtId="0" fontId="3" fillId="0" borderId="13" xfId="0" applyFont="1" applyFill="1" applyBorder="1" applyAlignment="1" applyProtection="1">
      <alignment horizontal="center"/>
    </xf>
    <xf numFmtId="3" fontId="3" fillId="0" borderId="13" xfId="0" applyNumberFormat="1" applyFont="1" applyFill="1" applyBorder="1" applyAlignment="1" applyProtection="1">
      <alignment horizontal="center"/>
    </xf>
    <xf numFmtId="0" fontId="3" fillId="0" borderId="10" xfId="0" applyFont="1" applyFill="1" applyBorder="1" applyAlignment="1" applyProtection="1">
      <alignment horizontal="center"/>
    </xf>
    <xf numFmtId="0" fontId="4" fillId="3" borderId="0" xfId="0" applyFont="1" applyFill="1" applyBorder="1" applyAlignment="1" applyProtection="1">
      <alignment horizontal="center"/>
    </xf>
    <xf numFmtId="2" fontId="15" fillId="0" borderId="0" xfId="0" applyNumberFormat="1" applyFont="1" applyFill="1" applyAlignment="1" applyProtection="1">
      <alignment horizontal="center"/>
    </xf>
    <xf numFmtId="0" fontId="16" fillId="0" borderId="7" xfId="0" applyFont="1" applyFill="1" applyBorder="1" applyProtection="1"/>
    <xf numFmtId="0" fontId="16" fillId="0" borderId="5" xfId="0" applyFont="1" applyFill="1" applyBorder="1" applyProtection="1"/>
    <xf numFmtId="0" fontId="17" fillId="0" borderId="2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right" vertical="center"/>
    </xf>
    <xf numFmtId="0" fontId="3" fillId="0" borderId="1" xfId="0" applyFont="1" applyFill="1" applyBorder="1" applyAlignment="1" applyProtection="1">
      <alignment horizontal="left"/>
    </xf>
    <xf numFmtId="0" fontId="3" fillId="0" borderId="1" xfId="0" applyFont="1" applyFill="1" applyBorder="1" applyAlignment="1" applyProtection="1">
      <alignment horizontal="center" vertical="center" wrapText="1"/>
    </xf>
    <xf numFmtId="0" fontId="18" fillId="2" borderId="0" xfId="0" applyFont="1" applyFill="1" applyBorder="1" applyAlignment="1" applyProtection="1">
      <alignment horizontal="left" vertical="center"/>
    </xf>
    <xf numFmtId="165" fontId="18" fillId="2" borderId="0" xfId="0" applyNumberFormat="1" applyFont="1" applyFill="1" applyBorder="1" applyAlignment="1" applyProtection="1">
      <alignment horizontal="center" vertical="center" wrapText="1"/>
    </xf>
    <xf numFmtId="0" fontId="19" fillId="2" borderId="0" xfId="0" applyFont="1" applyFill="1" applyBorder="1" applyAlignment="1" applyProtection="1">
      <alignment horizontal="center" vertical="center"/>
    </xf>
    <xf numFmtId="2" fontId="19" fillId="2" borderId="0" xfId="0" applyNumberFormat="1" applyFont="1" applyFill="1" applyBorder="1" applyAlignment="1" applyProtection="1">
      <alignment horizontal="center" vertical="center"/>
    </xf>
    <xf numFmtId="165" fontId="19" fillId="2" borderId="0" xfId="0" applyNumberFormat="1" applyFont="1" applyFill="1" applyBorder="1" applyAlignment="1" applyProtection="1">
      <alignment horizontal="center" vertical="center"/>
    </xf>
    <xf numFmtId="165" fontId="19" fillId="2" borderId="0" xfId="0" applyNumberFormat="1" applyFont="1" applyFill="1" applyBorder="1" applyAlignment="1" applyProtection="1">
      <alignment horizontal="center" vertical="center" wrapText="1"/>
    </xf>
    <xf numFmtId="0" fontId="18" fillId="2" borderId="0" xfId="0" applyFont="1" applyFill="1" applyBorder="1" applyAlignment="1" applyProtection="1">
      <alignment horizontal="center" vertical="center"/>
    </xf>
    <xf numFmtId="164" fontId="19" fillId="2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Font="1" applyFill="1" applyAlignment="1" applyProtection="1">
      <alignment horizontal="center" vertical="center"/>
    </xf>
    <xf numFmtId="165" fontId="18" fillId="2" borderId="0" xfId="0" applyNumberFormat="1" applyFont="1" applyFill="1" applyAlignment="1" applyProtection="1">
      <alignment horizontal="center"/>
    </xf>
    <xf numFmtId="164" fontId="18" fillId="2" borderId="0" xfId="0" applyNumberFormat="1" applyFont="1" applyFill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0" fontId="18" fillId="2" borderId="0" xfId="0" applyFont="1" applyFill="1"/>
    <xf numFmtId="0" fontId="19" fillId="2" borderId="0" xfId="0" applyFont="1" applyFill="1" applyAlignment="1" applyProtection="1">
      <alignment horizontal="center"/>
    </xf>
    <xf numFmtId="0" fontId="18" fillId="2" borderId="0" xfId="0" applyFont="1" applyFill="1" applyAlignment="1" applyProtection="1">
      <alignment horizontal="left"/>
    </xf>
    <xf numFmtId="2" fontId="18" fillId="2" borderId="0" xfId="0" applyNumberFormat="1" applyFont="1" applyFill="1" applyBorder="1" applyAlignment="1">
      <alignment horizontal="center"/>
    </xf>
    <xf numFmtId="166" fontId="18" fillId="2" borderId="0" xfId="0" applyNumberFormat="1" applyFont="1" applyFill="1" applyAlignment="1">
      <alignment horizontal="center"/>
    </xf>
    <xf numFmtId="166" fontId="18" fillId="2" borderId="0" xfId="0" applyNumberFormat="1" applyFont="1" applyFill="1" applyAlignment="1" applyProtection="1">
      <alignment horizontal="center"/>
    </xf>
    <xf numFmtId="2" fontId="18" fillId="2" borderId="0" xfId="0" applyNumberFormat="1" applyFont="1" applyFill="1" applyAlignment="1" applyProtection="1">
      <alignment horizontal="center"/>
    </xf>
    <xf numFmtId="0" fontId="18" fillId="0" borderId="0" xfId="0" applyFont="1" applyFill="1" applyProtection="1"/>
    <xf numFmtId="1" fontId="18" fillId="2" borderId="0" xfId="0" applyNumberFormat="1" applyFont="1" applyFill="1" applyBorder="1" applyAlignment="1" applyProtection="1">
      <alignment horizontal="left" vertical="center"/>
    </xf>
    <xf numFmtId="1" fontId="18" fillId="2" borderId="0" xfId="0" applyNumberFormat="1" applyFont="1" applyFill="1" applyAlignment="1" applyProtection="1">
      <alignment horizontal="center"/>
    </xf>
    <xf numFmtId="1" fontId="4" fillId="3" borderId="0" xfId="0" applyNumberFormat="1" applyFont="1" applyFill="1" applyAlignment="1" applyProtection="1">
      <alignment horizontal="center"/>
    </xf>
    <xf numFmtId="1" fontId="4" fillId="3" borderId="0" xfId="0" applyNumberFormat="1" applyFont="1" applyFill="1" applyBorder="1" applyAlignment="1" applyProtection="1">
      <alignment horizontal="center"/>
    </xf>
    <xf numFmtId="2" fontId="4" fillId="3" borderId="14" xfId="0" applyNumberFormat="1" applyFont="1" applyFill="1" applyBorder="1" applyAlignment="1">
      <alignment horizontal="center"/>
    </xf>
    <xf numFmtId="166" fontId="0" fillId="3" borderId="14" xfId="0" applyNumberFormat="1" applyFill="1" applyBorder="1" applyAlignment="1">
      <alignment horizontal="center"/>
    </xf>
    <xf numFmtId="2" fontId="5" fillId="0" borderId="0" xfId="0" applyNumberFormat="1" applyFont="1" applyFill="1" applyBorder="1" applyAlignment="1" applyProtection="1">
      <alignment horizontal="center" vertical="center"/>
    </xf>
    <xf numFmtId="2" fontId="5" fillId="0" borderId="2" xfId="0" applyNumberFormat="1" applyFont="1" applyFill="1" applyBorder="1" applyAlignment="1" applyProtection="1">
      <alignment horizontal="center" vertical="center" wrapText="1"/>
    </xf>
    <xf numFmtId="2" fontId="15" fillId="0" borderId="0" xfId="0" applyNumberFormat="1" applyFont="1" applyFill="1" applyAlignment="1" applyProtection="1">
      <alignment horizontal="right"/>
    </xf>
    <xf numFmtId="165" fontId="15" fillId="0" borderId="0" xfId="0" applyNumberFormat="1" applyFont="1" applyFill="1" applyAlignment="1" applyProtection="1">
      <alignment horizontal="center"/>
    </xf>
    <xf numFmtId="0" fontId="20" fillId="0" borderId="0" xfId="0" applyFont="1" applyFill="1" applyProtection="1"/>
    <xf numFmtId="0" fontId="15" fillId="0" borderId="0" xfId="0" applyFont="1" applyFill="1" applyBorder="1" applyAlignment="1" applyProtection="1">
      <alignment horizontal="left" vertical="center"/>
    </xf>
    <xf numFmtId="165" fontId="15" fillId="0" borderId="0" xfId="0" applyNumberFormat="1" applyFont="1" applyFill="1" applyBorder="1" applyAlignment="1" applyProtection="1">
      <alignment horizontal="center"/>
    </xf>
    <xf numFmtId="1" fontId="15" fillId="0" borderId="0" xfId="0" applyNumberFormat="1" applyFont="1" applyFill="1" applyBorder="1" applyAlignment="1" applyProtection="1">
      <alignment horizontal="center"/>
    </xf>
    <xf numFmtId="0" fontId="21" fillId="0" borderId="0" xfId="0" applyFont="1" applyFill="1" applyProtection="1"/>
    <xf numFmtId="0" fontId="22" fillId="0" borderId="0" xfId="0" applyFont="1" applyFill="1" applyProtection="1"/>
    <xf numFmtId="0" fontId="23" fillId="0" borderId="0" xfId="0" applyFont="1" applyFill="1" applyAlignment="1" applyProtection="1">
      <alignment horizontal="left"/>
    </xf>
    <xf numFmtId="2" fontId="24" fillId="0" borderId="0" xfId="0" applyNumberFormat="1" applyFont="1" applyFill="1" applyAlignment="1" applyProtection="1">
      <alignment horizontal="center"/>
    </xf>
    <xf numFmtId="0" fontId="24" fillId="0" borderId="0" xfId="0" applyFont="1" applyFill="1" applyProtection="1"/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left" vertical="center"/>
    </xf>
    <xf numFmtId="2" fontId="5" fillId="0" borderId="1" xfId="0" applyNumberFormat="1" applyFont="1" applyFill="1" applyBorder="1" applyAlignment="1" applyProtection="1">
      <alignment horizontal="center"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165" fontId="5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 wrapText="1"/>
    </xf>
    <xf numFmtId="165" fontId="4" fillId="0" borderId="15" xfId="0" applyNumberFormat="1" applyFont="1" applyFill="1" applyBorder="1" applyAlignment="1" applyProtection="1">
      <alignment horizontal="center"/>
    </xf>
    <xf numFmtId="166" fontId="4" fillId="0" borderId="15" xfId="0" applyNumberFormat="1" applyFont="1" applyFill="1" applyBorder="1" applyAlignment="1" applyProtection="1">
      <alignment horizontal="center"/>
    </xf>
    <xf numFmtId="1" fontId="4" fillId="0" borderId="15" xfId="0" applyNumberFormat="1" applyFont="1" applyFill="1" applyBorder="1" applyAlignment="1" applyProtection="1">
      <alignment horizontal="center"/>
    </xf>
    <xf numFmtId="0" fontId="0" fillId="0" borderId="15" xfId="0" applyFill="1" applyBorder="1"/>
    <xf numFmtId="0" fontId="10" fillId="0" borderId="15" xfId="0" applyFont="1" applyFill="1" applyBorder="1"/>
    <xf numFmtId="0" fontId="6" fillId="0" borderId="15" xfId="0" applyFont="1" applyFill="1" applyBorder="1" applyAlignment="1" applyProtection="1">
      <alignment horizontal="left"/>
    </xf>
    <xf numFmtId="2" fontId="4" fillId="0" borderId="15" xfId="0" applyNumberFormat="1" applyFont="1" applyFill="1" applyBorder="1" applyAlignment="1">
      <alignment horizontal="center"/>
    </xf>
    <xf numFmtId="166" fontId="0" fillId="0" borderId="15" xfId="0" applyNumberFormat="1" applyFill="1" applyBorder="1" applyAlignment="1">
      <alignment horizontal="center"/>
    </xf>
    <xf numFmtId="2" fontId="18" fillId="0" borderId="15" xfId="0" applyNumberFormat="1" applyFont="1" applyFill="1" applyBorder="1" applyAlignment="1" applyProtection="1">
      <alignment horizontal="center"/>
    </xf>
    <xf numFmtId="164" fontId="4" fillId="0" borderId="15" xfId="0" applyNumberFormat="1" applyFont="1" applyFill="1" applyBorder="1" applyAlignment="1" applyProtection="1">
      <alignment horizontal="center"/>
    </xf>
    <xf numFmtId="165" fontId="25" fillId="0" borderId="0" xfId="0" applyNumberFormat="1" applyFont="1" applyFill="1" applyBorder="1" applyAlignment="1" applyProtection="1">
      <alignment horizontal="center" vertical="center" wrapText="1"/>
    </xf>
    <xf numFmtId="164" fontId="25" fillId="0" borderId="0" xfId="0" applyNumberFormat="1" applyFont="1" applyFill="1" applyBorder="1" applyAlignment="1" applyProtection="1">
      <alignment horizontal="center" vertical="center" wrapText="1"/>
    </xf>
    <xf numFmtId="0" fontId="25" fillId="0" borderId="0" xfId="0" applyFont="1" applyFill="1" applyBorder="1" applyAlignment="1" applyProtection="1">
      <alignment horizontal="center" vertical="center"/>
    </xf>
    <xf numFmtId="0" fontId="25" fillId="0" borderId="0" xfId="0" applyFont="1" applyFill="1" applyBorder="1" applyAlignment="1" applyProtection="1">
      <alignment horizontal="left" vertical="center"/>
    </xf>
    <xf numFmtId="2" fontId="25" fillId="0" borderId="0" xfId="0" applyNumberFormat="1" applyFont="1" applyFill="1" applyBorder="1" applyAlignment="1" applyProtection="1">
      <alignment horizontal="center" vertical="center"/>
    </xf>
    <xf numFmtId="2" fontId="25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25" fillId="0" borderId="0" xfId="0" applyFont="1" applyFill="1" applyAlignment="1" applyProtection="1">
      <alignment horizontal="center" vertical="center"/>
    </xf>
    <xf numFmtId="165" fontId="5" fillId="0" borderId="2" xfId="0" applyNumberFormat="1" applyFont="1" applyBorder="1" applyAlignment="1">
      <alignment horizontal="center" vertical="center" wrapText="1"/>
    </xf>
    <xf numFmtId="165" fontId="5" fillId="0" borderId="16" xfId="0" applyNumberFormat="1" applyFont="1" applyFill="1" applyBorder="1" applyAlignment="1" applyProtection="1">
      <alignment horizontal="center" vertical="center" wrapText="1"/>
    </xf>
    <xf numFmtId="164" fontId="5" fillId="0" borderId="16" xfId="0" applyNumberFormat="1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/>
    </xf>
    <xf numFmtId="0" fontId="17" fillId="0" borderId="16" xfId="0" applyFont="1" applyFill="1" applyBorder="1" applyAlignment="1" applyProtection="1">
      <alignment horizontal="left" vertical="center"/>
    </xf>
    <xf numFmtId="0" fontId="5" fillId="0" borderId="16" xfId="0" applyFont="1" applyFill="1" applyBorder="1" applyAlignment="1" applyProtection="1">
      <alignment horizontal="left" vertical="center"/>
    </xf>
    <xf numFmtId="2" fontId="5" fillId="0" borderId="16" xfId="0" applyNumberFormat="1" applyFont="1" applyFill="1" applyBorder="1" applyAlignment="1" applyProtection="1">
      <alignment horizontal="center" vertical="center"/>
    </xf>
    <xf numFmtId="2" fontId="5" fillId="0" borderId="16" xfId="0" applyNumberFormat="1" applyFont="1" applyFill="1" applyBorder="1" applyAlignment="1" applyProtection="1">
      <alignment horizontal="center" vertical="center" wrapText="1"/>
    </xf>
    <xf numFmtId="0" fontId="18" fillId="0" borderId="16" xfId="0" applyFont="1" applyFill="1" applyBorder="1" applyAlignment="1" applyProtection="1">
      <alignment horizontal="center" vertical="center" wrapText="1"/>
    </xf>
    <xf numFmtId="2" fontId="15" fillId="0" borderId="15" xfId="0" applyNumberFormat="1" applyFont="1" applyFill="1" applyBorder="1" applyAlignment="1" applyProtection="1">
      <alignment horizontal="center"/>
    </xf>
    <xf numFmtId="165" fontId="4" fillId="0" borderId="2" xfId="0" applyNumberFormat="1" applyFont="1" applyFill="1" applyBorder="1" applyAlignment="1" applyProtection="1">
      <alignment horizontal="center" vertical="center" wrapText="1"/>
    </xf>
    <xf numFmtId="0" fontId="18" fillId="0" borderId="17" xfId="0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Protection="1"/>
    <xf numFmtId="0" fontId="3" fillId="0" borderId="18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center"/>
    </xf>
    <xf numFmtId="0" fontId="3" fillId="0" borderId="19" xfId="0" applyFont="1" applyFill="1" applyBorder="1" applyAlignment="1" applyProtection="1">
      <alignment horizontal="center" vertical="center"/>
    </xf>
    <xf numFmtId="2" fontId="3" fillId="0" borderId="20" xfId="0" applyNumberFormat="1" applyFont="1" applyFill="1" applyBorder="1" applyAlignment="1" applyProtection="1">
      <alignment horizontal="center"/>
    </xf>
    <xf numFmtId="165" fontId="26" fillId="5" borderId="2" xfId="0" applyNumberFormat="1" applyFont="1" applyFill="1" applyBorder="1" applyAlignment="1" applyProtection="1">
      <alignment horizontal="center" vertical="center" wrapText="1"/>
    </xf>
    <xf numFmtId="0" fontId="28" fillId="6" borderId="0" xfId="0" applyFont="1" applyFill="1" applyBorder="1" applyAlignment="1" applyProtection="1">
      <alignment horizontal="left" vertical="center"/>
    </xf>
    <xf numFmtId="165" fontId="26" fillId="5" borderId="15" xfId="0" applyNumberFormat="1" applyFont="1" applyFill="1" applyBorder="1" applyAlignment="1" applyProtection="1">
      <alignment horizontal="center"/>
    </xf>
    <xf numFmtId="165" fontId="26" fillId="5" borderId="16" xfId="0" applyNumberFormat="1" applyFont="1" applyFill="1" applyBorder="1" applyAlignment="1" applyProtection="1">
      <alignment horizontal="center" vertical="center" wrapText="1"/>
    </xf>
    <xf numFmtId="165" fontId="27" fillId="5" borderId="0" xfId="0" applyNumberFormat="1" applyFont="1" applyFill="1" applyBorder="1" applyAlignment="1" applyProtection="1">
      <alignment horizontal="center" vertical="center" wrapText="1"/>
    </xf>
    <xf numFmtId="164" fontId="5" fillId="0" borderId="4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b-NO" sz="2000" u="sng"/>
              <a:t>Seilt Tid</a:t>
            </a:r>
          </a:p>
        </c:rich>
      </c:tx>
      <c:layout>
        <c:manualLayout>
          <c:xMode val="edge"/>
          <c:yMode val="edge"/>
          <c:x val="0.10064728644165827"/>
          <c:y val="0.5873445319335084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165345264484427E-2"/>
          <c:y val="7.2611409684900485E-2"/>
          <c:w val="0.91404154143944438"/>
          <c:h val="0.8436941910039023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10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b-NO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xVal>
            <c:numRef>
              <c:f>'Ark1'!$F$9:$F$23</c:f>
              <c:numCache>
                <c:formatCode>0.00</c:formatCode>
                <c:ptCount val="14"/>
                <c:pt idx="0">
                  <c:v>1.01</c:v>
                </c:pt>
                <c:pt idx="1">
                  <c:v>1.02</c:v>
                </c:pt>
                <c:pt idx="2">
                  <c:v>0.92</c:v>
                </c:pt>
                <c:pt idx="3">
                  <c:v>0.9</c:v>
                </c:pt>
                <c:pt idx="4">
                  <c:v>1.1200000000000001</c:v>
                </c:pt>
                <c:pt idx="5">
                  <c:v>0.92</c:v>
                </c:pt>
                <c:pt idx="6">
                  <c:v>0.94</c:v>
                </c:pt>
                <c:pt idx="7">
                  <c:v>0.95</c:v>
                </c:pt>
                <c:pt idx="9">
                  <c:v>1.23</c:v>
                </c:pt>
                <c:pt idx="10">
                  <c:v>1.0900000000000001</c:v>
                </c:pt>
                <c:pt idx="11">
                  <c:v>0.97</c:v>
                </c:pt>
                <c:pt idx="12">
                  <c:v>1.29</c:v>
                </c:pt>
                <c:pt idx="13">
                  <c:v>1.49</c:v>
                </c:pt>
              </c:numCache>
            </c:numRef>
          </c:xVal>
          <c:yVal>
            <c:numRef>
              <c:f>'Ark1'!$M$9:$M$23</c:f>
              <c:numCache>
                <c:formatCode>#\ ##0.0</c:formatCode>
                <c:ptCount val="14"/>
                <c:pt idx="0">
                  <c:v>66.516666666666623</c:v>
                </c:pt>
                <c:pt idx="1">
                  <c:v>72.233333333333334</c:v>
                </c:pt>
                <c:pt idx="2">
                  <c:v>84.699999999999974</c:v>
                </c:pt>
                <c:pt idx="3">
                  <c:v>89.283333333333431</c:v>
                </c:pt>
                <c:pt idx="4">
                  <c:v>66.033333333333317</c:v>
                </c:pt>
                <c:pt idx="5">
                  <c:v>88.816666666666592</c:v>
                </c:pt>
                <c:pt idx="6">
                  <c:v>101.15000000000015</c:v>
                </c:pt>
                <c:pt idx="7">
                  <c:v>103.93333333333332</c:v>
                </c:pt>
                <c:pt idx="9">
                  <c:v>53.800000000000097</c:v>
                </c:pt>
                <c:pt idx="10">
                  <c:v>65.249999999999972</c:v>
                </c:pt>
                <c:pt idx="11">
                  <c:v>81.133333333333411</c:v>
                </c:pt>
                <c:pt idx="12">
                  <c:v>58.166666666666593</c:v>
                </c:pt>
                <c:pt idx="13">
                  <c:v>49.550000000000068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A61-4F32-A69F-02B8CBAD26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2997376"/>
        <c:axId val="1"/>
      </c:scatterChart>
      <c:valAx>
        <c:axId val="292997376"/>
        <c:scaling>
          <c:orientation val="minMax"/>
          <c:min val="0.8"/>
        </c:scaling>
        <c:delete val="0"/>
        <c:axPos val="b"/>
        <c:numFmt formatCode="0.00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numFmt formatCode="#\ ##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92997376"/>
        <c:crosses val="autoZero"/>
        <c:crossBetween val="midCat"/>
      </c:valAx>
      <c:spPr>
        <a:pattFill prst="ltHorz">
          <a:fgClr>
            <a:schemeClr val="bg1">
              <a:lumMod val="75000"/>
            </a:schemeClr>
          </a:fgClr>
          <a:bgClr>
            <a:schemeClr val="bg1"/>
          </a:bgClr>
        </a:pattFill>
        <a:ln w="635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b-NO" sz="2000" u="sng"/>
              <a:t>Statistisk korrigert til horisontal trendlinje (gjennomsnitt)</a:t>
            </a:r>
          </a:p>
        </c:rich>
      </c:tx>
      <c:layout>
        <c:manualLayout>
          <c:xMode val="edge"/>
          <c:yMode val="edge"/>
          <c:x val="0.13297521048505301"/>
          <c:y val="0.669077492362635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292809736362574E-2"/>
          <c:y val="8.7162772686201109E-2"/>
          <c:w val="0.93564354614908807"/>
          <c:h val="0.84200695843252149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10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rot="0" vertOverflow="overflow" horzOverflow="overflow"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b-NO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xVal>
            <c:numRef>
              <c:f>'Ark1'!$F$9:$F$23</c:f>
              <c:numCache>
                <c:formatCode>0.00</c:formatCode>
                <c:ptCount val="14"/>
                <c:pt idx="0">
                  <c:v>1.01</c:v>
                </c:pt>
                <c:pt idx="1">
                  <c:v>1.02</c:v>
                </c:pt>
                <c:pt idx="2">
                  <c:v>0.92</c:v>
                </c:pt>
                <c:pt idx="3">
                  <c:v>0.9</c:v>
                </c:pt>
                <c:pt idx="4">
                  <c:v>1.1200000000000001</c:v>
                </c:pt>
                <c:pt idx="5">
                  <c:v>0.92</c:v>
                </c:pt>
                <c:pt idx="6">
                  <c:v>0.94</c:v>
                </c:pt>
                <c:pt idx="7">
                  <c:v>0.95</c:v>
                </c:pt>
                <c:pt idx="9">
                  <c:v>1.23</c:v>
                </c:pt>
                <c:pt idx="10">
                  <c:v>1.0900000000000001</c:v>
                </c:pt>
                <c:pt idx="11">
                  <c:v>0.97</c:v>
                </c:pt>
                <c:pt idx="12">
                  <c:v>1.29</c:v>
                </c:pt>
                <c:pt idx="13">
                  <c:v>1.49</c:v>
                </c:pt>
              </c:numCache>
            </c:numRef>
          </c:xVal>
          <c:yVal>
            <c:numRef>
              <c:f>'Ark1'!$O$9:$O$24</c:f>
              <c:numCache>
                <c:formatCode>#\ ##0.0</c:formatCode>
                <c:ptCount val="15"/>
                <c:pt idx="0">
                  <c:v>67.588929373471572</c:v>
                </c:pt>
                <c:pt idx="1">
                  <c:v>74.356833987986278</c:v>
                </c:pt>
                <c:pt idx="2">
                  <c:v>75.282736227191322</c:v>
                </c:pt>
                <c:pt idx="3">
                  <c:v>77.250162956966804</c:v>
                </c:pt>
                <c:pt idx="4">
                  <c:v>77.636747624829709</c:v>
                </c:pt>
                <c:pt idx="5">
                  <c:v>79.399402893857939</c:v>
                </c:pt>
                <c:pt idx="6">
                  <c:v>94.237327656129963</c:v>
                </c:pt>
                <c:pt idx="7">
                  <c:v>98.233410523475456</c:v>
                </c:pt>
                <c:pt idx="9">
                  <c:v>74.050945267543923</c:v>
                </c:pt>
                <c:pt idx="10">
                  <c:v>74.192080738400861</c:v>
                </c:pt>
                <c:pt idx="11">
                  <c:v>77.783894156406603</c:v>
                </c:pt>
                <c:pt idx="12">
                  <c:v>82.51284859094325</c:v>
                </c:pt>
                <c:pt idx="13">
                  <c:v>85.164953932736182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30C-40DC-96F0-F1EAFB4EE9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2997376"/>
        <c:axId val="1"/>
      </c:scatterChart>
      <c:valAx>
        <c:axId val="292997376"/>
        <c:scaling>
          <c:orientation val="minMax"/>
          <c:min val="0.8"/>
        </c:scaling>
        <c:delete val="0"/>
        <c:axPos val="b"/>
        <c:numFmt formatCode="0.00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numFmt formatCode="#\ ##0" sourceLinked="0"/>
        <c:majorTickMark val="none"/>
        <c:minorTickMark val="none"/>
        <c:tickLblPos val="nextTo"/>
        <c:spPr>
          <a:ln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92997376"/>
        <c:crosses val="autoZero"/>
        <c:crossBetween val="midCat"/>
      </c:valAx>
      <c:spPr>
        <a:pattFill prst="ltHorz">
          <a:fgClr>
            <a:schemeClr val="bg1">
              <a:lumMod val="75000"/>
            </a:schemeClr>
          </a:fgClr>
          <a:bgClr>
            <a:prstClr val="white"/>
          </a:bgClr>
        </a:pattFill>
        <a:ln w="635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b-NO" sz="2000" u="sng"/>
              <a:t>Tid x Måltall</a:t>
            </a:r>
          </a:p>
        </c:rich>
      </c:tx>
      <c:layout>
        <c:manualLayout>
          <c:xMode val="edge"/>
          <c:yMode val="edge"/>
          <c:x val="9.6422788227266201E-2"/>
          <c:y val="0.60956675415573058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165345264484427E-2"/>
          <c:y val="7.2611409684900485E-2"/>
          <c:w val="0.91404154143944438"/>
          <c:h val="0.8436941910039023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10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b-NO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xVal>
            <c:numRef>
              <c:f>'Ark1'!$F$9:$F$23</c:f>
              <c:numCache>
                <c:formatCode>0.00</c:formatCode>
                <c:ptCount val="14"/>
                <c:pt idx="0">
                  <c:v>1.01</c:v>
                </c:pt>
                <c:pt idx="1">
                  <c:v>1.02</c:v>
                </c:pt>
                <c:pt idx="2">
                  <c:v>0.92</c:v>
                </c:pt>
                <c:pt idx="3">
                  <c:v>0.9</c:v>
                </c:pt>
                <c:pt idx="4">
                  <c:v>1.1200000000000001</c:v>
                </c:pt>
                <c:pt idx="5">
                  <c:v>0.92</c:v>
                </c:pt>
                <c:pt idx="6">
                  <c:v>0.94</c:v>
                </c:pt>
                <c:pt idx="7">
                  <c:v>0.95</c:v>
                </c:pt>
                <c:pt idx="9">
                  <c:v>1.23</c:v>
                </c:pt>
                <c:pt idx="10">
                  <c:v>1.0900000000000001</c:v>
                </c:pt>
                <c:pt idx="11">
                  <c:v>0.97</c:v>
                </c:pt>
                <c:pt idx="12">
                  <c:v>1.29</c:v>
                </c:pt>
                <c:pt idx="13">
                  <c:v>1.49</c:v>
                </c:pt>
              </c:numCache>
            </c:numRef>
          </c:xVal>
          <c:yVal>
            <c:numRef>
              <c:f>'Ark1'!$P$9:$P$23</c:f>
              <c:numCache>
                <c:formatCode>#\ ##0.0</c:formatCode>
                <c:ptCount val="14"/>
                <c:pt idx="0">
                  <c:v>67.181833333333287</c:v>
                </c:pt>
                <c:pt idx="1">
                  <c:v>73.677999999999997</c:v>
                </c:pt>
                <c:pt idx="2">
                  <c:v>77.923999999999978</c:v>
                </c:pt>
                <c:pt idx="3">
                  <c:v>80.355000000000089</c:v>
                </c:pt>
                <c:pt idx="4">
                  <c:v>73.957333333333324</c:v>
                </c:pt>
                <c:pt idx="5">
                  <c:v>81.711333333333272</c:v>
                </c:pt>
                <c:pt idx="6">
                  <c:v>95.081000000000131</c:v>
                </c:pt>
                <c:pt idx="7">
                  <c:v>98.73666666666665</c:v>
                </c:pt>
                <c:pt idx="9">
                  <c:v>66.17400000000012</c:v>
                </c:pt>
                <c:pt idx="10">
                  <c:v>71.122499999999974</c:v>
                </c:pt>
                <c:pt idx="11">
                  <c:v>78.699333333333414</c:v>
                </c:pt>
                <c:pt idx="12">
                  <c:v>75.034999999999911</c:v>
                </c:pt>
                <c:pt idx="13">
                  <c:v>73.829500000000095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2CF-428B-B971-542E3FE70D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2997376"/>
        <c:axId val="1"/>
      </c:scatterChart>
      <c:valAx>
        <c:axId val="292997376"/>
        <c:scaling>
          <c:orientation val="minMax"/>
          <c:min val="0.8"/>
        </c:scaling>
        <c:delete val="0"/>
        <c:axPos val="b"/>
        <c:numFmt formatCode="0.00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numFmt formatCode="#\ ##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92997376"/>
        <c:crosses val="autoZero"/>
        <c:crossBetween val="midCat"/>
      </c:valAx>
      <c:spPr>
        <a:pattFill prst="ltHorz">
          <a:fgClr>
            <a:schemeClr val="bg1">
              <a:lumMod val="75000"/>
            </a:schemeClr>
          </a:fgClr>
          <a:bgClr>
            <a:schemeClr val="bg1"/>
          </a:bgClr>
        </a:pattFill>
        <a:ln w="635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43</xdr:row>
      <xdr:rowOff>175260</xdr:rowOff>
    </xdr:from>
    <xdr:to>
      <xdr:col>17</xdr:col>
      <xdr:colOff>0</xdr:colOff>
      <xdr:row>58</xdr:row>
      <xdr:rowOff>60960</xdr:rowOff>
    </xdr:to>
    <xdr:graphicFrame macro="">
      <xdr:nvGraphicFramePr>
        <xdr:cNvPr id="2" name="Diagram 5">
          <a:extLst>
            <a:ext uri="{FF2B5EF4-FFF2-40B4-BE49-F238E27FC236}">
              <a16:creationId xmlns:a16="http://schemas.microsoft.com/office/drawing/2014/main" id="{0B976EF0-99A0-40D1-9FEB-7761942315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79</xdr:row>
      <xdr:rowOff>114300</xdr:rowOff>
    </xdr:from>
    <xdr:to>
      <xdr:col>17</xdr:col>
      <xdr:colOff>0</xdr:colOff>
      <xdr:row>91</xdr:row>
      <xdr:rowOff>60960</xdr:rowOff>
    </xdr:to>
    <xdr:graphicFrame macro="">
      <xdr:nvGraphicFramePr>
        <xdr:cNvPr id="4" name="Diagram 5">
          <a:extLst>
            <a:ext uri="{FF2B5EF4-FFF2-40B4-BE49-F238E27FC236}">
              <a16:creationId xmlns:a16="http://schemas.microsoft.com/office/drawing/2014/main" id="{E5FD8499-7CCB-4971-84F0-F912613C3E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123825</xdr:rowOff>
    </xdr:from>
    <xdr:to>
      <xdr:col>17</xdr:col>
      <xdr:colOff>0</xdr:colOff>
      <xdr:row>74</xdr:row>
      <xdr:rowOff>9525</xdr:rowOff>
    </xdr:to>
    <xdr:graphicFrame macro="">
      <xdr:nvGraphicFramePr>
        <xdr:cNvPr id="5" name="Diagram 5">
          <a:extLst>
            <a:ext uri="{FF2B5EF4-FFF2-40B4-BE49-F238E27FC236}">
              <a16:creationId xmlns:a16="http://schemas.microsoft.com/office/drawing/2014/main" id="{B86A727C-CC14-43BF-B4AB-E5F1F4473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79"/>
  <sheetViews>
    <sheetView tabSelected="1" zoomScaleNormal="100" workbookViewId="0">
      <selection activeCell="I23" sqref="I23"/>
    </sheetView>
  </sheetViews>
  <sheetFormatPr baseColWidth="10" defaultColWidth="11.44140625" defaultRowHeight="15.6" x14ac:dyDescent="0.3"/>
  <cols>
    <col min="1" max="1" width="11.44140625" style="10"/>
    <col min="2" max="2" width="4" style="4" customWidth="1"/>
    <col min="3" max="3" width="23.33203125" style="10" customWidth="1"/>
    <col min="4" max="4" width="19.6640625" style="7" customWidth="1"/>
    <col min="5" max="5" width="14.6640625" style="38" customWidth="1"/>
    <col min="6" max="6" width="7.44140625" style="8" customWidth="1"/>
    <col min="7" max="7" width="7.77734375" style="36" bestFit="1" customWidth="1"/>
    <col min="8" max="10" width="11" style="8" customWidth="1"/>
    <col min="11" max="12" width="10.21875" style="8" customWidth="1"/>
    <col min="13" max="13" width="10.6640625" style="9" customWidth="1"/>
    <col min="14" max="14" width="12" style="4" bestFit="1" customWidth="1"/>
    <col min="15" max="15" width="10.88671875" style="36" customWidth="1"/>
    <col min="16" max="16" width="11.6640625" style="9" customWidth="1"/>
    <col min="17" max="17" width="7.6640625" style="4" customWidth="1"/>
    <col min="18" max="16384" width="11.44140625" style="10"/>
  </cols>
  <sheetData>
    <row r="1" spans="1:17" ht="31.8" x14ac:dyDescent="0.5">
      <c r="A1" s="1" t="s">
        <v>73</v>
      </c>
    </row>
    <row r="2" spans="1:17" ht="31.8" x14ac:dyDescent="0.5">
      <c r="A2" s="1" t="s">
        <v>74</v>
      </c>
    </row>
    <row r="3" spans="1:17" s="119" customFormat="1" ht="25.2" x14ac:dyDescent="0.45">
      <c r="A3" s="116" t="s">
        <v>69</v>
      </c>
      <c r="B3" s="115"/>
      <c r="C3" s="115"/>
      <c r="D3" s="115"/>
      <c r="E3" s="117"/>
      <c r="F3" s="118"/>
      <c r="H3" s="118"/>
      <c r="I3" s="118"/>
    </row>
    <row r="4" spans="1:17" x14ac:dyDescent="0.3">
      <c r="A4" s="10" t="s">
        <v>70</v>
      </c>
      <c r="B4" s="56"/>
      <c r="C4" s="56"/>
      <c r="D4" s="56"/>
      <c r="E4" s="57"/>
      <c r="G4" s="109"/>
      <c r="J4" s="109"/>
      <c r="K4" s="109"/>
      <c r="L4" s="109" t="s">
        <v>83</v>
      </c>
      <c r="M4" s="110">
        <f>MAXA(M9:M24)</f>
        <v>103.93333333333332</v>
      </c>
      <c r="N4" s="110">
        <f>MAXA(N9:N23)</f>
        <v>35.614953932736107</v>
      </c>
      <c r="O4" s="111"/>
      <c r="P4" s="110"/>
      <c r="Q4" s="109"/>
    </row>
    <row r="5" spans="1:17" x14ac:dyDescent="0.3">
      <c r="A5" s="129">
        <f t="shared" ref="A5" si="0">(O5-O4)/60/24</f>
        <v>0</v>
      </c>
      <c r="B5" s="56"/>
      <c r="C5" s="56"/>
      <c r="D5" s="56"/>
      <c r="E5" s="57"/>
      <c r="G5" s="109"/>
      <c r="J5" s="109"/>
      <c r="K5" s="109"/>
      <c r="L5" s="109" t="s">
        <v>82</v>
      </c>
      <c r="M5" s="110">
        <f>MIN(M9:M24)</f>
        <v>49.550000000000068</v>
      </c>
      <c r="N5" s="113">
        <f>MINA(N9:N23)</f>
        <v>-12.033170376366627</v>
      </c>
      <c r="O5" s="112"/>
      <c r="P5" s="110"/>
      <c r="Q5" s="109"/>
    </row>
    <row r="6" spans="1:17" ht="16.2" thickBot="1" x14ac:dyDescent="0.35">
      <c r="B6" s="56"/>
      <c r="C6" s="56"/>
      <c r="D6" s="56"/>
      <c r="E6" s="57"/>
      <c r="G6" s="109"/>
      <c r="J6" s="109"/>
      <c r="K6" s="109"/>
      <c r="L6" s="109" t="s">
        <v>81</v>
      </c>
      <c r="M6" s="113">
        <f>M4-M5</f>
        <v>54.383333333333255</v>
      </c>
      <c r="N6" s="113">
        <f>N4-N5</f>
        <v>47.648124309102734</v>
      </c>
      <c r="O6" s="114"/>
      <c r="P6" s="113"/>
      <c r="Q6" s="109"/>
    </row>
    <row r="7" spans="1:17" s="18" customFormat="1" ht="47.4" thickBot="1" x14ac:dyDescent="0.3">
      <c r="A7" s="168" t="s">
        <v>84</v>
      </c>
      <c r="B7" s="11" t="s">
        <v>4</v>
      </c>
      <c r="C7" s="75" t="s">
        <v>27</v>
      </c>
      <c r="D7" s="39" t="s">
        <v>13</v>
      </c>
      <c r="E7" s="39" t="s">
        <v>5</v>
      </c>
      <c r="F7" s="21" t="s">
        <v>9</v>
      </c>
      <c r="G7" s="22" t="s">
        <v>85</v>
      </c>
      <c r="H7" s="21" t="s">
        <v>1</v>
      </c>
      <c r="I7" s="21" t="s">
        <v>0</v>
      </c>
      <c r="J7" s="21" t="s">
        <v>2</v>
      </c>
      <c r="K7" s="108" t="s">
        <v>67</v>
      </c>
      <c r="L7" s="108" t="s">
        <v>76</v>
      </c>
      <c r="M7" s="146" t="s">
        <v>72</v>
      </c>
      <c r="N7" s="23" t="s">
        <v>77</v>
      </c>
      <c r="O7" s="163" t="s">
        <v>7</v>
      </c>
      <c r="P7" s="156" t="s">
        <v>16</v>
      </c>
      <c r="Q7" s="157" t="s">
        <v>68</v>
      </c>
    </row>
    <row r="8" spans="1:17" s="89" customFormat="1" ht="12" hidden="1" x14ac:dyDescent="0.25">
      <c r="A8" s="82"/>
      <c r="B8" s="81"/>
      <c r="C8" s="81" t="s">
        <v>26</v>
      </c>
      <c r="D8" s="83"/>
      <c r="E8" s="81"/>
      <c r="F8" s="84"/>
      <c r="G8" s="101"/>
      <c r="H8" s="84"/>
      <c r="I8" s="84"/>
      <c r="J8" s="84"/>
      <c r="K8" s="84"/>
      <c r="L8" s="84"/>
      <c r="M8" s="85"/>
      <c r="N8" s="88"/>
      <c r="O8" s="164"/>
      <c r="P8" s="86"/>
      <c r="Q8" s="87"/>
    </row>
    <row r="9" spans="1:17" x14ac:dyDescent="0.3">
      <c r="A9" s="129"/>
      <c r="B9" s="130">
        <f>B8+1</f>
        <v>1</v>
      </c>
      <c r="C9" s="131" t="s">
        <v>8</v>
      </c>
      <c r="D9" s="132" t="s">
        <v>36</v>
      </c>
      <c r="E9" s="133" t="s">
        <v>60</v>
      </c>
      <c r="F9" s="134">
        <v>1.01</v>
      </c>
      <c r="G9" s="130">
        <v>2</v>
      </c>
      <c r="H9" s="135">
        <v>0.58917824074074077</v>
      </c>
      <c r="I9" s="135">
        <v>0.63537037037037036</v>
      </c>
      <c r="J9" s="129">
        <f>Mål-Start</f>
        <v>4.6192129629629597E-2</v>
      </c>
      <c r="K9" s="129"/>
      <c r="L9" s="129"/>
      <c r="M9" s="128">
        <f>(Seilt_Tid+TidPluss-Tidminus)*24*60</f>
        <v>66.516666666666623</v>
      </c>
      <c r="N9" s="137">
        <f>F*(1-1/TBF)</f>
        <v>1.0722627068049475</v>
      </c>
      <c r="O9" s="165">
        <f>Minutter+Korr</f>
        <v>67.588929373471572</v>
      </c>
      <c r="P9" s="128">
        <f>TBF*Minutter</f>
        <v>67.181833333333287</v>
      </c>
      <c r="Q9" s="136">
        <f>1/TBF</f>
        <v>0.99009900990099009</v>
      </c>
    </row>
    <row r="10" spans="1:17" x14ac:dyDescent="0.3">
      <c r="A10" s="129">
        <f>(O10-O9)/60/24</f>
        <v>4.6999337600796562E-3</v>
      </c>
      <c r="B10" s="130">
        <f>B9+1</f>
        <v>2</v>
      </c>
      <c r="C10" s="131" t="s">
        <v>48</v>
      </c>
      <c r="D10" s="132" t="s">
        <v>49</v>
      </c>
      <c r="E10" s="133" t="s">
        <v>59</v>
      </c>
      <c r="F10" s="134">
        <v>1.02</v>
      </c>
      <c r="G10" s="130">
        <v>3</v>
      </c>
      <c r="H10" s="135">
        <v>0.58472222222222225</v>
      </c>
      <c r="I10" s="135">
        <v>0.6334953703703704</v>
      </c>
      <c r="J10" s="129">
        <f>Mål-Start</f>
        <v>4.8773148148148149E-2</v>
      </c>
      <c r="K10" s="129">
        <v>1.3888888888888889E-3</v>
      </c>
      <c r="L10" s="129"/>
      <c r="M10" s="128">
        <f>(Seilt_Tid+TidPluss-Tidminus)*24*60</f>
        <v>72.233333333333334</v>
      </c>
      <c r="N10" s="137">
        <f>F*(1-1/TBF)</f>
        <v>2.1235006546529376</v>
      </c>
      <c r="O10" s="165">
        <f>Minutter+Korr</f>
        <v>74.356833987986278</v>
      </c>
      <c r="P10" s="128">
        <f>TBF*Minutter</f>
        <v>73.677999999999997</v>
      </c>
      <c r="Q10" s="136">
        <f>1/TBF</f>
        <v>0.98039215686274506</v>
      </c>
    </row>
    <row r="11" spans="1:17" x14ac:dyDescent="0.3">
      <c r="A11" s="129">
        <f t="shared" ref="A11:A16" si="1">(O11-O10)/60/24</f>
        <v>6.4298766611461391E-4</v>
      </c>
      <c r="B11" s="130">
        <f>B10+1</f>
        <v>3</v>
      </c>
      <c r="C11" s="131" t="s">
        <v>43</v>
      </c>
      <c r="D11" s="132" t="s">
        <v>37</v>
      </c>
      <c r="E11" s="133"/>
      <c r="F11" s="134">
        <v>0.92</v>
      </c>
      <c r="G11" s="130">
        <v>4</v>
      </c>
      <c r="H11" s="135">
        <v>0.58958333333333335</v>
      </c>
      <c r="I11" s="135">
        <v>0.64840277777777777</v>
      </c>
      <c r="J11" s="129">
        <f>Mål-Start</f>
        <v>5.8819444444444424E-2</v>
      </c>
      <c r="K11" s="129"/>
      <c r="L11" s="129"/>
      <c r="M11" s="128">
        <f>(Seilt_Tid+TidPluss-Tidminus)*24*60</f>
        <v>84.699999999999974</v>
      </c>
      <c r="N11" s="137">
        <f>F*(1-1/TBF)</f>
        <v>-9.4172637728086546</v>
      </c>
      <c r="O11" s="165">
        <f>Minutter+Korr</f>
        <v>75.282736227191322</v>
      </c>
      <c r="P11" s="128">
        <f>TBF*Minutter</f>
        <v>77.923999999999978</v>
      </c>
      <c r="Q11" s="136">
        <f>1/TBF</f>
        <v>1.0869565217391304</v>
      </c>
    </row>
    <row r="12" spans="1:17" x14ac:dyDescent="0.3">
      <c r="A12" s="129">
        <f t="shared" si="1"/>
        <v>1.3662685623440851E-3</v>
      </c>
      <c r="B12" s="130">
        <f>B11+1</f>
        <v>4</v>
      </c>
      <c r="C12" s="131" t="s">
        <v>40</v>
      </c>
      <c r="D12" s="132" t="s">
        <v>50</v>
      </c>
      <c r="E12" s="133" t="s">
        <v>47</v>
      </c>
      <c r="F12" s="134">
        <v>0.9</v>
      </c>
      <c r="G12" s="130">
        <v>6</v>
      </c>
      <c r="H12" s="135">
        <v>0.58840277777777772</v>
      </c>
      <c r="I12" s="135">
        <v>0.6504050925925926</v>
      </c>
      <c r="J12" s="129">
        <f>Mål-Start</f>
        <v>6.2002314814814885E-2</v>
      </c>
      <c r="K12" s="129"/>
      <c r="L12" s="129"/>
      <c r="M12" s="128">
        <f>(Seilt_Tid+TidPluss-Tidminus)*24*60</f>
        <v>89.283333333333431</v>
      </c>
      <c r="N12" s="137">
        <f>F*(1-1/TBF)</f>
        <v>-12.033170376366627</v>
      </c>
      <c r="O12" s="165">
        <f>Minutter+Korr</f>
        <v>77.250162956966804</v>
      </c>
      <c r="P12" s="128">
        <f>TBF*Minutter</f>
        <v>80.355000000000089</v>
      </c>
      <c r="Q12" s="136">
        <f>1/TBF</f>
        <v>1.1111111111111112</v>
      </c>
    </row>
    <row r="13" spans="1:17" x14ac:dyDescent="0.3">
      <c r="A13" s="129">
        <f t="shared" si="1"/>
        <v>2.6846157490479549E-4</v>
      </c>
      <c r="B13" s="130">
        <f>B12+1</f>
        <v>5</v>
      </c>
      <c r="C13" s="131" t="s">
        <v>32</v>
      </c>
      <c r="D13" s="132" t="s">
        <v>33</v>
      </c>
      <c r="E13" s="133" t="s">
        <v>46</v>
      </c>
      <c r="F13" s="134">
        <v>1.1200000000000001</v>
      </c>
      <c r="G13" s="130">
        <v>1</v>
      </c>
      <c r="H13" s="135">
        <v>0.58923611111111118</v>
      </c>
      <c r="I13" s="135">
        <v>0.63509259259259265</v>
      </c>
      <c r="J13" s="129">
        <f>Mål-Start</f>
        <v>4.585648148148147E-2</v>
      </c>
      <c r="K13" s="129"/>
      <c r="L13" s="129"/>
      <c r="M13" s="128">
        <f>(Seilt_Tid+TidPluss-Tidminus)*24*60</f>
        <v>66.033333333333317</v>
      </c>
      <c r="N13" s="137">
        <f>F*(1-1/TBF)</f>
        <v>11.603414291496392</v>
      </c>
      <c r="O13" s="165">
        <f>Minutter+Korr</f>
        <v>77.636747624829709</v>
      </c>
      <c r="P13" s="128">
        <f>TBF*Minutter</f>
        <v>73.957333333333324</v>
      </c>
      <c r="Q13" s="136">
        <f>1/TBF</f>
        <v>0.89285714285714279</v>
      </c>
    </row>
    <row r="14" spans="1:17" x14ac:dyDescent="0.3">
      <c r="A14" s="129">
        <f t="shared" si="1"/>
        <v>1.2240661590473816E-3</v>
      </c>
      <c r="B14" s="130">
        <f>B13+1</f>
        <v>6</v>
      </c>
      <c r="C14" s="131" t="s">
        <v>42</v>
      </c>
      <c r="D14" s="132" t="s">
        <v>61</v>
      </c>
      <c r="E14" s="133" t="s">
        <v>6</v>
      </c>
      <c r="F14" s="134">
        <v>0.92</v>
      </c>
      <c r="G14" s="130">
        <v>5</v>
      </c>
      <c r="H14" s="135">
        <v>0.58782407407407411</v>
      </c>
      <c r="I14" s="135">
        <v>0.6495023148148148</v>
      </c>
      <c r="J14" s="129">
        <f>Mål-Start</f>
        <v>6.1678240740740686E-2</v>
      </c>
      <c r="K14" s="129"/>
      <c r="L14" s="129"/>
      <c r="M14" s="128">
        <f>(Seilt_Tid+TidPluss-Tidminus)*24*60</f>
        <v>88.816666666666592</v>
      </c>
      <c r="N14" s="137">
        <f>F*(1-1/TBF)</f>
        <v>-9.4172637728086546</v>
      </c>
      <c r="O14" s="165">
        <f>Minutter+Korr</f>
        <v>79.399402893857939</v>
      </c>
      <c r="P14" s="128">
        <f>TBF*Minutter</f>
        <v>81.711333333333272</v>
      </c>
      <c r="Q14" s="136">
        <f>1/TBF</f>
        <v>1.0869565217391304</v>
      </c>
    </row>
    <row r="15" spans="1:17" x14ac:dyDescent="0.3">
      <c r="A15" s="129">
        <f t="shared" si="1"/>
        <v>1.0304114418244461E-2</v>
      </c>
      <c r="B15" s="130">
        <f>B14+1</f>
        <v>7</v>
      </c>
      <c r="C15" s="131" t="s">
        <v>38</v>
      </c>
      <c r="D15" s="132" t="s">
        <v>39</v>
      </c>
      <c r="E15" s="133" t="s">
        <v>45</v>
      </c>
      <c r="F15" s="134">
        <v>0.94</v>
      </c>
      <c r="G15" s="130">
        <v>7</v>
      </c>
      <c r="H15" s="135">
        <v>0.58952546296296293</v>
      </c>
      <c r="I15" s="135">
        <v>0.65976851851851859</v>
      </c>
      <c r="J15" s="129">
        <f>Mål-Start</f>
        <v>7.0243055555555656E-2</v>
      </c>
      <c r="K15" s="129"/>
      <c r="L15" s="129"/>
      <c r="M15" s="128">
        <f>(Seilt_Tid+TidPluss-Tidminus)*24*60</f>
        <v>101.15000000000015</v>
      </c>
      <c r="N15" s="137">
        <f>F*(1-1/TBF)</f>
        <v>-6.9126723438701854</v>
      </c>
      <c r="O15" s="165">
        <f>Minutter+Korr</f>
        <v>94.237327656129963</v>
      </c>
      <c r="P15" s="128">
        <f>TBF*Minutter</f>
        <v>95.081000000000131</v>
      </c>
      <c r="Q15" s="136">
        <f>1/TBF</f>
        <v>1.0638297872340425</v>
      </c>
    </row>
    <row r="16" spans="1:17" x14ac:dyDescent="0.3">
      <c r="A16" s="129">
        <f t="shared" si="1"/>
        <v>2.7750575467677032E-3</v>
      </c>
      <c r="B16" s="130">
        <f>B15+1</f>
        <v>8</v>
      </c>
      <c r="C16" s="131" t="s">
        <v>34</v>
      </c>
      <c r="D16" s="132" t="s">
        <v>35</v>
      </c>
      <c r="E16" s="133" t="s">
        <v>41</v>
      </c>
      <c r="F16" s="134">
        <v>0.95</v>
      </c>
      <c r="G16" s="130">
        <v>8</v>
      </c>
      <c r="H16" s="135">
        <v>0.58744212962962961</v>
      </c>
      <c r="I16" s="135">
        <v>0.65961805555555553</v>
      </c>
      <c r="J16" s="129">
        <f>Mål-Start</f>
        <v>7.2175925925925921E-2</v>
      </c>
      <c r="K16" s="129"/>
      <c r="L16" s="129"/>
      <c r="M16" s="128">
        <f>(Seilt_Tid+TidPluss-Tidminus)*24*60</f>
        <v>103.93333333333332</v>
      </c>
      <c r="N16" s="137">
        <f>F*(1-1/TBF)</f>
        <v>-5.6999228098578669</v>
      </c>
      <c r="O16" s="165">
        <f>Minutter+Korr</f>
        <v>98.233410523475456</v>
      </c>
      <c r="P16" s="128">
        <f>TBF*Minutter</f>
        <v>98.73666666666665</v>
      </c>
      <c r="Q16" s="136">
        <f>1/TBF</f>
        <v>1.0526315789473684</v>
      </c>
    </row>
    <row r="17" spans="1:17" s="18" customFormat="1" ht="21" thickBot="1" x14ac:dyDescent="0.3">
      <c r="A17" s="148"/>
      <c r="B17" s="149"/>
      <c r="C17" s="150" t="s">
        <v>71</v>
      </c>
      <c r="D17" s="149"/>
      <c r="E17" s="151"/>
      <c r="F17" s="152"/>
      <c r="G17" s="147"/>
      <c r="H17" s="152"/>
      <c r="I17" s="152"/>
      <c r="J17" s="152"/>
      <c r="K17" s="153"/>
      <c r="L17" s="153"/>
      <c r="M17" s="147"/>
      <c r="N17" s="148"/>
      <c r="O17" s="166"/>
      <c r="P17" s="147"/>
      <c r="Q17" s="154"/>
    </row>
    <row r="18" spans="1:17" s="145" customFormat="1" ht="13.2" hidden="1" x14ac:dyDescent="0.25">
      <c r="A18" s="139"/>
      <c r="B18" s="140"/>
      <c r="C18" s="141"/>
      <c r="D18" s="140"/>
      <c r="E18" s="141"/>
      <c r="F18" s="142"/>
      <c r="G18" s="138"/>
      <c r="H18" s="142"/>
      <c r="I18" s="142"/>
      <c r="J18" s="142"/>
      <c r="K18" s="143"/>
      <c r="L18" s="143"/>
      <c r="M18" s="138"/>
      <c r="N18" s="139"/>
      <c r="O18" s="167"/>
      <c r="P18" s="138"/>
      <c r="Q18" s="144"/>
    </row>
    <row r="19" spans="1:17" x14ac:dyDescent="0.3">
      <c r="A19" s="129"/>
      <c r="B19" s="130">
        <v>1</v>
      </c>
      <c r="C19" s="132" t="s">
        <v>62</v>
      </c>
      <c r="D19" s="132" t="s">
        <v>65</v>
      </c>
      <c r="E19" s="133" t="s">
        <v>66</v>
      </c>
      <c r="F19" s="134">
        <v>1.23</v>
      </c>
      <c r="G19" s="130">
        <v>2</v>
      </c>
      <c r="H19" s="135">
        <v>0.58716435185185178</v>
      </c>
      <c r="I19" s="135">
        <v>0.62452546296296296</v>
      </c>
      <c r="J19" s="129">
        <f t="shared" ref="J19:J23" si="2">Mål-Start</f>
        <v>3.7361111111111178E-2</v>
      </c>
      <c r="K19" s="129"/>
      <c r="L19" s="129"/>
      <c r="M19" s="128">
        <f>(Seilt_Tid+TidPluss-Tidminus)*24*60</f>
        <v>53.800000000000097</v>
      </c>
      <c r="N19" s="137">
        <f t="shared" ref="N19:N23" si="3">F*(1-1/TBF)</f>
        <v>20.25094526754383</v>
      </c>
      <c r="O19" s="165">
        <f t="shared" ref="O19:O23" si="4">Minutter+Korr</f>
        <v>74.050945267543923</v>
      </c>
      <c r="P19" s="128">
        <f t="shared" ref="P19:P23" si="5">TBF*Minutter</f>
        <v>66.17400000000012</v>
      </c>
      <c r="Q19" s="136">
        <f t="shared" ref="Q19:Q23" si="6">1/TBF</f>
        <v>0.81300813008130079</v>
      </c>
    </row>
    <row r="20" spans="1:17" x14ac:dyDescent="0.3">
      <c r="A20" s="129">
        <f t="shared" ref="A20:A23" si="7">(O20-O19)/60/24</f>
        <v>9.8010743650651155E-5</v>
      </c>
      <c r="B20" s="130">
        <f>B19+1</f>
        <v>2</v>
      </c>
      <c r="C20" s="131" t="s">
        <v>53</v>
      </c>
      <c r="D20" s="132" t="s">
        <v>54</v>
      </c>
      <c r="E20" s="133">
        <v>3</v>
      </c>
      <c r="F20" s="134">
        <v>1.0900000000000001</v>
      </c>
      <c r="G20" s="130">
        <v>4</v>
      </c>
      <c r="H20" s="135">
        <v>0.58771990740740743</v>
      </c>
      <c r="I20" s="135">
        <v>0.6330324074074074</v>
      </c>
      <c r="J20" s="129">
        <f t="shared" si="2"/>
        <v>4.5312499999999978E-2</v>
      </c>
      <c r="K20" s="129"/>
      <c r="L20" s="129"/>
      <c r="M20" s="128">
        <f>(Seilt_Tid+TidPluss-Tidminus)*24*60</f>
        <v>65.249999999999972</v>
      </c>
      <c r="N20" s="137">
        <f t="shared" si="3"/>
        <v>8.9420807384008913</v>
      </c>
      <c r="O20" s="165">
        <f t="shared" si="4"/>
        <v>74.192080738400861</v>
      </c>
      <c r="P20" s="128">
        <f t="shared" si="5"/>
        <v>71.122499999999974</v>
      </c>
      <c r="Q20" s="136">
        <f t="shared" si="6"/>
        <v>0.9174311926605504</v>
      </c>
    </row>
    <row r="21" spans="1:17" x14ac:dyDescent="0.3">
      <c r="A21" s="129">
        <f t="shared" si="7"/>
        <v>2.4943148736150987E-3</v>
      </c>
      <c r="B21" s="130">
        <f>B20+1</f>
        <v>3</v>
      </c>
      <c r="C21" s="132" t="s">
        <v>86</v>
      </c>
      <c r="D21" s="132" t="s">
        <v>56</v>
      </c>
      <c r="E21" s="133" t="s">
        <v>58</v>
      </c>
      <c r="F21" s="134">
        <v>0.97</v>
      </c>
      <c r="G21" s="130">
        <v>5</v>
      </c>
      <c r="H21" s="135">
        <v>0.58738425925925919</v>
      </c>
      <c r="I21" s="135">
        <v>0.64928240740740739</v>
      </c>
      <c r="J21" s="129">
        <f t="shared" si="2"/>
        <v>6.1898148148148202E-2</v>
      </c>
      <c r="K21" s="129"/>
      <c r="L21" s="129">
        <v>5.5555555555555558E-3</v>
      </c>
      <c r="M21" s="128">
        <f>(Seilt_Tid+TidPluss-Tidminus)*24*60</f>
        <v>81.133333333333411</v>
      </c>
      <c r="N21" s="137">
        <f t="shared" si="3"/>
        <v>-3.3494391769268037</v>
      </c>
      <c r="O21" s="165">
        <f t="shared" si="4"/>
        <v>77.783894156406603</v>
      </c>
      <c r="P21" s="128">
        <f t="shared" si="5"/>
        <v>78.699333333333414</v>
      </c>
      <c r="Q21" s="136">
        <f t="shared" si="6"/>
        <v>1.0309278350515465</v>
      </c>
    </row>
    <row r="22" spans="1:17" x14ac:dyDescent="0.3">
      <c r="A22" s="129">
        <f t="shared" si="7"/>
        <v>3.2839961350948931E-3</v>
      </c>
      <c r="B22" s="130">
        <f>B21+1</f>
        <v>4</v>
      </c>
      <c r="C22" s="131" t="s">
        <v>57</v>
      </c>
      <c r="D22" s="132" t="s">
        <v>51</v>
      </c>
      <c r="E22" s="133" t="s">
        <v>52</v>
      </c>
      <c r="F22" s="134">
        <v>1.29</v>
      </c>
      <c r="G22" s="130">
        <v>3</v>
      </c>
      <c r="H22" s="135">
        <v>0.58697916666666672</v>
      </c>
      <c r="I22" s="135">
        <v>0.62737268518518519</v>
      </c>
      <c r="J22" s="129">
        <f t="shared" si="2"/>
        <v>4.0393518518518468E-2</v>
      </c>
      <c r="K22" s="129"/>
      <c r="L22" s="129"/>
      <c r="M22" s="128">
        <f>(Seilt_Tid+TidPluss-Tidminus)*24*60</f>
        <v>58.166666666666593</v>
      </c>
      <c r="N22" s="137">
        <f t="shared" si="3"/>
        <v>24.34618192427666</v>
      </c>
      <c r="O22" s="165">
        <f t="shared" si="4"/>
        <v>82.51284859094325</v>
      </c>
      <c r="P22" s="128">
        <f t="shared" si="5"/>
        <v>75.034999999999911</v>
      </c>
      <c r="Q22" s="136">
        <f t="shared" si="6"/>
        <v>0.77519379844961234</v>
      </c>
    </row>
    <row r="23" spans="1:17" x14ac:dyDescent="0.3">
      <c r="A23" s="129">
        <f t="shared" si="7"/>
        <v>1.8417398206895363E-3</v>
      </c>
      <c r="B23" s="130">
        <f>B22+1</f>
        <v>5</v>
      </c>
      <c r="C23" s="131" t="s">
        <v>44</v>
      </c>
      <c r="D23" s="132" t="s">
        <v>63</v>
      </c>
      <c r="E23" s="133" t="s">
        <v>64</v>
      </c>
      <c r="F23" s="134">
        <v>1.49</v>
      </c>
      <c r="G23" s="130">
        <v>1</v>
      </c>
      <c r="H23" s="135">
        <v>0.5882060185185185</v>
      </c>
      <c r="I23" s="135">
        <v>0.62261574074074078</v>
      </c>
      <c r="J23" s="129">
        <f t="shared" si="2"/>
        <v>3.4409722222222272E-2</v>
      </c>
      <c r="K23" s="129"/>
      <c r="L23" s="129"/>
      <c r="M23" s="128">
        <f>(Seilt_Tid+TidPluss-Tidminus)*24*60</f>
        <v>49.550000000000068</v>
      </c>
      <c r="N23" s="137">
        <f t="shared" si="3"/>
        <v>35.614953932736107</v>
      </c>
      <c r="O23" s="165">
        <f t="shared" si="4"/>
        <v>85.164953932736182</v>
      </c>
      <c r="P23" s="128">
        <f t="shared" si="5"/>
        <v>73.829500000000095</v>
      </c>
      <c r="Q23" s="136">
        <f t="shared" si="6"/>
        <v>0.67114093959731547</v>
      </c>
    </row>
    <row r="24" spans="1:17" x14ac:dyDescent="0.3">
      <c r="A24" s="129"/>
      <c r="B24" s="130"/>
      <c r="C24" s="131"/>
      <c r="D24" s="132"/>
      <c r="E24" s="133"/>
      <c r="F24" s="134"/>
      <c r="G24" s="130"/>
      <c r="H24" s="135"/>
      <c r="I24" s="135"/>
      <c r="J24" s="129"/>
      <c r="K24" s="129"/>
      <c r="L24" s="129"/>
      <c r="M24" s="128"/>
      <c r="N24" s="137"/>
      <c r="O24" s="165"/>
      <c r="P24" s="128"/>
      <c r="Q24" s="155"/>
    </row>
    <row r="25" spans="1:17" s="18" customFormat="1" ht="31.8" hidden="1" thickBot="1" x14ac:dyDescent="0.3">
      <c r="A25" s="120" t="s">
        <v>15</v>
      </c>
      <c r="B25" s="121" t="s">
        <v>4</v>
      </c>
      <c r="C25" s="122" t="s">
        <v>55</v>
      </c>
      <c r="D25" s="121" t="s">
        <v>13</v>
      </c>
      <c r="E25" s="123" t="s">
        <v>5</v>
      </c>
      <c r="F25" s="107"/>
      <c r="G25" s="126" t="s">
        <v>31</v>
      </c>
      <c r="H25" s="107" t="s">
        <v>1</v>
      </c>
      <c r="I25" s="107" t="s">
        <v>0</v>
      </c>
      <c r="J25" s="124" t="s">
        <v>2</v>
      </c>
      <c r="K25" s="124"/>
      <c r="L25" s="124"/>
      <c r="M25" s="125" t="s">
        <v>3</v>
      </c>
      <c r="N25" s="120" t="s">
        <v>17</v>
      </c>
      <c r="O25" s="126" t="s">
        <v>7</v>
      </c>
      <c r="P25" s="126" t="s">
        <v>16</v>
      </c>
      <c r="Q25" s="127" t="s">
        <v>29</v>
      </c>
    </row>
    <row r="26" spans="1:17" hidden="1" x14ac:dyDescent="0.3">
      <c r="A26" s="17"/>
      <c r="B26" s="104"/>
      <c r="C26" s="42"/>
      <c r="D26" s="42"/>
      <c r="F26" s="105"/>
      <c r="G26" s="103"/>
      <c r="H26" s="106"/>
      <c r="I26" s="106"/>
      <c r="J26" s="17"/>
      <c r="K26" s="17"/>
      <c r="L26" s="17"/>
      <c r="M26" s="37"/>
      <c r="N26" s="15"/>
      <c r="O26" s="37"/>
      <c r="P26" s="37"/>
      <c r="Q26" s="72"/>
    </row>
    <row r="27" spans="1:17" hidden="1" x14ac:dyDescent="0.3">
      <c r="A27" s="17"/>
      <c r="B27" s="104"/>
      <c r="C27"/>
      <c r="D27" s="42"/>
      <c r="F27" s="105"/>
      <c r="G27" s="103"/>
      <c r="H27" s="106"/>
      <c r="I27" s="106"/>
      <c r="J27" s="17"/>
      <c r="K27" s="17"/>
      <c r="L27" s="17"/>
      <c r="M27" s="37"/>
      <c r="N27" s="15"/>
      <c r="O27" s="37"/>
      <c r="P27" s="37"/>
      <c r="Q27" s="72"/>
    </row>
    <row r="28" spans="1:17" hidden="1" x14ac:dyDescent="0.3">
      <c r="A28" s="17"/>
      <c r="B28" s="104"/>
      <c r="C28"/>
      <c r="D28" s="42"/>
      <c r="F28" s="105"/>
      <c r="G28" s="103"/>
      <c r="H28" s="106"/>
      <c r="I28" s="106"/>
      <c r="J28" s="17"/>
      <c r="K28" s="17"/>
      <c r="L28" s="17"/>
      <c r="M28" s="37"/>
      <c r="N28" s="15"/>
      <c r="O28" s="37"/>
      <c r="P28" s="37"/>
      <c r="Q28" s="72"/>
    </row>
    <row r="29" spans="1:17" hidden="1" x14ac:dyDescent="0.3">
      <c r="A29" s="17"/>
      <c r="B29" s="104"/>
      <c r="C29"/>
      <c r="D29" s="42"/>
      <c r="F29" s="105"/>
      <c r="G29" s="103"/>
      <c r="H29" s="106"/>
      <c r="I29" s="106"/>
      <c r="J29" s="17"/>
      <c r="K29" s="17"/>
      <c r="L29" s="17"/>
      <c r="M29" s="37"/>
      <c r="N29" s="15"/>
      <c r="O29" s="37"/>
      <c r="P29" s="37"/>
      <c r="Q29" s="72"/>
    </row>
    <row r="30" spans="1:17" hidden="1" x14ac:dyDescent="0.3">
      <c r="A30" s="17"/>
      <c r="B30" s="104"/>
      <c r="C30"/>
      <c r="D30" s="42"/>
      <c r="F30" s="105"/>
      <c r="G30" s="103"/>
      <c r="H30" s="106"/>
      <c r="I30" s="106"/>
      <c r="J30" s="17"/>
      <c r="K30" s="17"/>
      <c r="L30" s="17"/>
      <c r="M30" s="37"/>
      <c r="N30" s="15"/>
      <c r="O30" s="37"/>
      <c r="P30" s="37"/>
      <c r="Q30" s="72"/>
    </row>
    <row r="31" spans="1:17" hidden="1" x14ac:dyDescent="0.3">
      <c r="A31" s="17"/>
      <c r="B31" s="104"/>
      <c r="C31"/>
      <c r="D31" s="42"/>
      <c r="F31" s="105"/>
      <c r="G31" s="103"/>
      <c r="H31" s="106"/>
      <c r="I31" s="106"/>
      <c r="J31" s="17"/>
      <c r="K31" s="17"/>
      <c r="L31" s="17"/>
      <c r="M31" s="37"/>
      <c r="N31" s="15"/>
      <c r="O31" s="37"/>
      <c r="P31" s="37"/>
      <c r="Q31" s="72"/>
    </row>
    <row r="32" spans="1:17" hidden="1" x14ac:dyDescent="0.3">
      <c r="A32" s="17"/>
      <c r="B32" s="104"/>
      <c r="C32"/>
      <c r="D32" s="42"/>
      <c r="F32" s="105"/>
      <c r="G32" s="103"/>
      <c r="H32" s="106"/>
      <c r="I32" s="106"/>
      <c r="J32" s="17"/>
      <c r="K32" s="17"/>
      <c r="L32" s="17"/>
      <c r="M32" s="37"/>
      <c r="N32" s="15"/>
      <c r="O32" s="37"/>
      <c r="P32" s="37"/>
      <c r="Q32" s="72"/>
    </row>
    <row r="33" spans="1:17" hidden="1" x14ac:dyDescent="0.3">
      <c r="A33" s="17"/>
      <c r="B33" s="71"/>
      <c r="C33"/>
      <c r="D33" s="42"/>
      <c r="F33" s="105"/>
      <c r="G33" s="103">
        <v>1</v>
      </c>
      <c r="H33" s="106"/>
      <c r="I33" s="106"/>
      <c r="J33" s="17"/>
      <c r="K33" s="17"/>
      <c r="L33" s="17"/>
      <c r="M33" s="37"/>
      <c r="N33" s="15"/>
      <c r="O33" s="37"/>
      <c r="P33" s="37"/>
      <c r="Q33" s="72"/>
    </row>
    <row r="34" spans="1:17" s="100" customFormat="1" ht="12" hidden="1" x14ac:dyDescent="0.25">
      <c r="A34" s="91"/>
      <c r="B34" s="92" t="s">
        <v>11</v>
      </c>
      <c r="C34" s="93"/>
      <c r="D34" s="94"/>
      <c r="E34" s="95"/>
      <c r="F34" s="96"/>
      <c r="G34" s="102"/>
      <c r="H34" s="97"/>
      <c r="I34" s="97"/>
      <c r="J34" s="98"/>
      <c r="K34" s="98"/>
      <c r="L34" s="98"/>
      <c r="M34" s="90"/>
      <c r="N34" s="91"/>
      <c r="O34" s="90"/>
      <c r="P34" s="90"/>
      <c r="Q34" s="99"/>
    </row>
    <row r="35" spans="1:17" s="27" customFormat="1" ht="17.399999999999999" hidden="1" x14ac:dyDescent="0.25">
      <c r="A35" s="29" t="s">
        <v>12</v>
      </c>
      <c r="B35" s="29"/>
      <c r="C35" s="29"/>
      <c r="D35" s="28"/>
      <c r="E35" s="40"/>
      <c r="F35" s="55"/>
      <c r="G35" s="28"/>
      <c r="H35" s="30"/>
      <c r="I35" s="30"/>
      <c r="J35" s="30"/>
      <c r="K35" s="30"/>
      <c r="L35" s="30"/>
      <c r="M35" s="54"/>
      <c r="N35" s="32"/>
      <c r="O35" s="28" t="s">
        <v>10</v>
      </c>
      <c r="P35" s="31"/>
      <c r="Q35" s="28"/>
    </row>
    <row r="36" spans="1:17" hidden="1" x14ac:dyDescent="0.3">
      <c r="A36" s="4"/>
      <c r="B36" s="5"/>
      <c r="C36"/>
      <c r="F36" s="20"/>
      <c r="G36" s="34"/>
      <c r="H36" s="33"/>
      <c r="I36" s="16"/>
      <c r="J36" s="17"/>
      <c r="K36" s="17"/>
      <c r="L36" s="17"/>
      <c r="M36" s="37"/>
      <c r="N36" s="15"/>
      <c r="O36" s="34"/>
      <c r="P36" s="37"/>
      <c r="Q36" s="8"/>
    </row>
    <row r="37" spans="1:17" hidden="1" x14ac:dyDescent="0.3">
      <c r="A37" s="4"/>
      <c r="B37" s="5"/>
      <c r="C37"/>
      <c r="F37" s="20"/>
      <c r="G37" s="34"/>
      <c r="H37" s="33"/>
      <c r="I37" s="16"/>
      <c r="J37" s="17"/>
      <c r="K37" s="17"/>
      <c r="L37" s="17"/>
      <c r="M37" s="37"/>
      <c r="N37" s="15"/>
      <c r="O37" s="34"/>
      <c r="P37" s="37"/>
      <c r="Q37" s="8"/>
    </row>
    <row r="38" spans="1:17" hidden="1" x14ac:dyDescent="0.3">
      <c r="A38" s="4"/>
      <c r="B38" s="5"/>
      <c r="C38"/>
      <c r="F38" s="20"/>
      <c r="G38" s="34"/>
      <c r="H38" s="33"/>
      <c r="I38" s="16"/>
      <c r="J38" s="17"/>
      <c r="K38" s="17"/>
      <c r="L38" s="17"/>
      <c r="M38" s="37"/>
      <c r="N38" s="15"/>
      <c r="O38" s="34"/>
      <c r="P38" s="37"/>
      <c r="Q38" s="8"/>
    </row>
    <row r="39" spans="1:17" hidden="1" x14ac:dyDescent="0.3">
      <c r="A39" s="4"/>
      <c r="B39" s="5"/>
      <c r="C39"/>
      <c r="F39" s="20"/>
      <c r="G39" s="34"/>
      <c r="H39" s="33"/>
      <c r="I39" s="16"/>
      <c r="J39" s="17"/>
      <c r="K39" s="17"/>
      <c r="L39" s="17"/>
      <c r="M39" s="37"/>
      <c r="N39" s="15"/>
      <c r="O39" s="34"/>
      <c r="P39" s="37"/>
      <c r="Q39" s="8"/>
    </row>
    <row r="40" spans="1:17" hidden="1" x14ac:dyDescent="0.3">
      <c r="A40" s="4"/>
      <c r="B40" s="5"/>
      <c r="C40"/>
      <c r="F40" s="20"/>
      <c r="G40" s="34"/>
      <c r="H40" s="33"/>
      <c r="I40" s="16"/>
      <c r="J40" s="17"/>
      <c r="K40" s="17"/>
      <c r="L40" s="17"/>
      <c r="M40" s="37"/>
      <c r="N40" s="15"/>
      <c r="O40" s="34"/>
      <c r="P40" s="37"/>
      <c r="Q40" s="8"/>
    </row>
    <row r="41" spans="1:17" s="19" customFormat="1" ht="17.399999999999999" hidden="1" x14ac:dyDescent="0.25">
      <c r="A41" s="32"/>
      <c r="B41" s="28"/>
      <c r="C41" s="28" t="s">
        <v>10</v>
      </c>
      <c r="D41" s="28"/>
      <c r="E41" s="40"/>
      <c r="F41" s="30"/>
      <c r="G41" s="28"/>
      <c r="H41" s="30"/>
      <c r="I41" s="30"/>
      <c r="J41" s="30"/>
      <c r="K41" s="30"/>
      <c r="L41" s="30"/>
      <c r="M41" s="54"/>
      <c r="N41" s="32"/>
      <c r="O41" s="28" t="s">
        <v>10</v>
      </c>
      <c r="P41" s="31"/>
      <c r="Q41" s="28"/>
    </row>
    <row r="42" spans="1:17" hidden="1" x14ac:dyDescent="0.3">
      <c r="B42" s="6"/>
      <c r="G42" s="34"/>
      <c r="O42" s="34"/>
    </row>
    <row r="43" spans="1:17" ht="31.8" x14ac:dyDescent="0.5">
      <c r="B43" s="6"/>
      <c r="C43" s="1" t="s">
        <v>75</v>
      </c>
      <c r="G43" s="34"/>
      <c r="O43" s="34"/>
    </row>
    <row r="44" spans="1:17" x14ac:dyDescent="0.3">
      <c r="B44" s="6"/>
      <c r="C44" s="24"/>
      <c r="D44" s="6"/>
      <c r="E44" s="41"/>
      <c r="F44" s="25"/>
      <c r="G44" s="35"/>
      <c r="H44" s="25"/>
      <c r="I44" s="25"/>
      <c r="J44" s="25"/>
      <c r="K44" s="25"/>
      <c r="L44" s="25"/>
      <c r="M44" s="26"/>
      <c r="N44" s="5"/>
      <c r="O44" s="35"/>
      <c r="P44" s="26"/>
      <c r="Q44" s="5"/>
    </row>
    <row r="45" spans="1:17" x14ac:dyDescent="0.3">
      <c r="B45" s="5"/>
      <c r="C45" s="24"/>
      <c r="D45" s="6"/>
      <c r="E45" s="41"/>
      <c r="F45" s="25"/>
      <c r="G45" s="35"/>
      <c r="H45" s="25"/>
      <c r="I45" s="25"/>
      <c r="J45" s="25"/>
      <c r="K45" s="25"/>
      <c r="L45" s="25"/>
      <c r="M45" s="26"/>
      <c r="N45" s="5"/>
      <c r="O45" s="35"/>
      <c r="P45" s="26"/>
      <c r="Q45" s="5"/>
    </row>
    <row r="46" spans="1:17" x14ac:dyDescent="0.3">
      <c r="B46" s="5"/>
    </row>
    <row r="47" spans="1:17" x14ac:dyDescent="0.3">
      <c r="B47" s="5"/>
    </row>
    <row r="48" spans="1:17" x14ac:dyDescent="0.3">
      <c r="B48" s="5"/>
    </row>
    <row r="49" spans="2:2" x14ac:dyDescent="0.3">
      <c r="B49" s="5"/>
    </row>
    <row r="50" spans="2:2" x14ac:dyDescent="0.3">
      <c r="B50" s="5"/>
    </row>
    <row r="51" spans="2:2" x14ac:dyDescent="0.3">
      <c r="B51" s="5"/>
    </row>
    <row r="52" spans="2:2" x14ac:dyDescent="0.3">
      <c r="B52" s="5"/>
    </row>
    <row r="53" spans="2:2" x14ac:dyDescent="0.3">
      <c r="B53" s="5"/>
    </row>
    <row r="54" spans="2:2" x14ac:dyDescent="0.3">
      <c r="B54" s="5"/>
    </row>
    <row r="55" spans="2:2" x14ac:dyDescent="0.3">
      <c r="B55" s="5"/>
    </row>
    <row r="75" spans="1:17" ht="16.2" thickBot="1" x14ac:dyDescent="0.35"/>
    <row r="76" spans="1:17" ht="18" x14ac:dyDescent="0.35">
      <c r="A76" s="73"/>
      <c r="B76" s="59"/>
      <c r="C76" s="74" t="s">
        <v>18</v>
      </c>
      <c r="D76" s="59"/>
      <c r="E76" s="60"/>
      <c r="F76" s="60"/>
      <c r="G76" s="74"/>
      <c r="H76" s="61"/>
      <c r="I76" s="62"/>
      <c r="J76" s="63"/>
      <c r="K76" s="63"/>
      <c r="L76" s="63"/>
      <c r="M76" s="63"/>
      <c r="N76" s="64"/>
      <c r="O76" s="74"/>
      <c r="P76" s="63"/>
      <c r="Q76" s="64"/>
    </row>
    <row r="77" spans="1:17" ht="18" x14ac:dyDescent="0.35">
      <c r="A77" s="158"/>
      <c r="B77" s="52" t="s">
        <v>19</v>
      </c>
      <c r="C77" s="43" t="s">
        <v>79</v>
      </c>
      <c r="D77" s="6"/>
      <c r="E77" s="58"/>
      <c r="F77" s="46" t="s">
        <v>20</v>
      </c>
      <c r="G77" s="58"/>
      <c r="H77" s="3"/>
      <c r="I77" s="48" t="s">
        <v>14</v>
      </c>
      <c r="J77" s="3"/>
      <c r="K77" s="3"/>
      <c r="L77" s="3"/>
      <c r="M77" s="50" t="s">
        <v>20</v>
      </c>
      <c r="N77" s="65"/>
      <c r="O77" s="58"/>
      <c r="P77" s="50" t="s">
        <v>20</v>
      </c>
      <c r="Q77" s="159" t="s">
        <v>30</v>
      </c>
    </row>
    <row r="78" spans="1:17" s="2" customFormat="1" ht="18" x14ac:dyDescent="0.35">
      <c r="A78" s="160"/>
      <c r="B78" s="3"/>
      <c r="C78" s="45" t="s">
        <v>25</v>
      </c>
      <c r="D78" s="44">
        <f>(zTBF*zSeiltTid/N-zTBFxTid)/(zTBF*zInvTBF/N-N)</f>
        <v>108.2985333872996</v>
      </c>
      <c r="E78" s="53"/>
      <c r="F78" s="47" t="s">
        <v>21</v>
      </c>
      <c r="G78" s="58"/>
      <c r="H78" s="12"/>
      <c r="I78" s="49" t="s">
        <v>80</v>
      </c>
      <c r="J78" s="12"/>
      <c r="K78" s="12"/>
      <c r="L78" s="12"/>
      <c r="M78" s="51" t="s">
        <v>22</v>
      </c>
      <c r="N78" s="66"/>
      <c r="O78" s="58"/>
      <c r="P78" s="51" t="s">
        <v>23</v>
      </c>
      <c r="Q78" s="161" t="s">
        <v>24</v>
      </c>
    </row>
    <row r="79" spans="1:17" s="13" customFormat="1" ht="13.8" thickBot="1" x14ac:dyDescent="0.3">
      <c r="A79" s="76"/>
      <c r="B79" s="77"/>
      <c r="C79" s="78" t="s">
        <v>78</v>
      </c>
      <c r="D79" s="79" t="s">
        <v>28</v>
      </c>
      <c r="E79" s="80"/>
      <c r="F79" s="67">
        <f>SUM(F9:F23)</f>
        <v>13.85</v>
      </c>
      <c r="G79" s="77"/>
      <c r="H79" s="14"/>
      <c r="I79" s="68">
        <f>COUNT(J9:J23)</f>
        <v>13</v>
      </c>
      <c r="J79" s="14"/>
      <c r="K79" s="14"/>
      <c r="L79" s="14"/>
      <c r="M79" s="69">
        <f>SUM(M9:M23)</f>
        <v>980.56666666666683</v>
      </c>
      <c r="N79" s="70"/>
      <c r="O79" s="77"/>
      <c r="P79" s="69">
        <f>SUM(P9:P23)</f>
        <v>1013.4855000000002</v>
      </c>
      <c r="Q79" s="162">
        <f>SUM(Q9:Q23)</f>
        <v>12.472535726231987</v>
      </c>
    </row>
  </sheetData>
  <phoneticPr fontId="1" type="noConversion"/>
  <printOptions horizontalCentered="1"/>
  <pageMargins left="0.39370078740157483" right="0.23622047244094491" top="0.39370078740157483" bottom="0.31496062992125984" header="0.23622047244094491" footer="0.23622047244094491"/>
  <pageSetup paperSize="9" scale="69" fitToHeight="0" orientation="landscape" r:id="rId1"/>
  <headerFooter alignWithMargins="0">
    <oddHeader>&amp;C&amp;"Times New Roman,Halvfet"&amp;12&amp;U&amp;F&amp;"Times New Roman,Normal"&amp;U - Side &amp;P av &amp;N</oddHeader>
  </headerFooter>
  <rowBreaks count="1" manualBreakCount="1">
    <brk id="4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15</vt:i4>
      </vt:variant>
    </vt:vector>
  </HeadingPairs>
  <TitlesOfParts>
    <vt:vector size="16" baseType="lpstr">
      <vt:lpstr>Ark1</vt:lpstr>
      <vt:lpstr>F</vt:lpstr>
      <vt:lpstr>invTBF</vt:lpstr>
      <vt:lpstr>Korr</vt:lpstr>
      <vt:lpstr>Minutter</vt:lpstr>
      <vt:lpstr>Mål</vt:lpstr>
      <vt:lpstr>N</vt:lpstr>
      <vt:lpstr>Seilt_Tid</vt:lpstr>
      <vt:lpstr>Start</vt:lpstr>
      <vt:lpstr>TBF</vt:lpstr>
      <vt:lpstr>Tidminus</vt:lpstr>
      <vt:lpstr>TidPluss</vt:lpstr>
      <vt:lpstr>zInvTBF</vt:lpstr>
      <vt:lpstr>zSeiltTid</vt:lpstr>
      <vt:lpstr>zTBF</vt:lpstr>
      <vt:lpstr>zTBFxTid</vt:lpstr>
    </vt:vector>
  </TitlesOfParts>
  <Company>Jul-Nielsen Trebåtservice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Jeppe Jul Nielsen</dc:creator>
  <cp:lastModifiedBy>Jeppe Jul Nielsen</cp:lastModifiedBy>
  <cp:lastPrinted>2022-08-07T20:17:58Z</cp:lastPrinted>
  <dcterms:created xsi:type="dcterms:W3CDTF">2004-10-11T21:33:19Z</dcterms:created>
  <dcterms:modified xsi:type="dcterms:W3CDTF">2022-08-07T20:29:22Z</dcterms:modified>
</cp:coreProperties>
</file>